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anklincountyohio-my.sharepoint.com/personal/jlabraha_franklincountyohio_gov/Documents/Desktop/FRAN/Tax Rates values and Additional Reports/"/>
    </mc:Choice>
  </mc:AlternateContent>
  <xr:revisionPtr revIDLastSave="27" documentId="13_ncr:1_{A1248D5F-5B79-4B72-9039-EA2C76EEA283}" xr6:coauthVersionLast="47" xr6:coauthVersionMax="47" xr10:uidLastSave="{20A74EB0-E0AB-43EC-BA93-DD4E8AF91EC1}"/>
  <bookViews>
    <workbookView xWindow="28680" yWindow="-120" windowWidth="29040" windowHeight="17520" xr2:uid="{CA08801E-274B-46FE-B3D2-5A337B74A070}"/>
  </bookViews>
  <sheets>
    <sheet name="TY2025 VALUE BY POSUB" sheetId="1" r:id="rId1"/>
  </sheets>
  <definedNames>
    <definedName name="_xlnm.Print_Titles" localSheetId="0">'TY2025 VALUE BY POSUB'!$1:$1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B38" i="1"/>
  <c r="C38" i="1"/>
  <c r="B155" i="1" l="1"/>
  <c r="B334" i="1" l="1"/>
  <c r="A334" i="1"/>
  <c r="A2" i="1" l="1"/>
  <c r="B2" i="1"/>
  <c r="C2" i="1"/>
  <c r="A3" i="1"/>
  <c r="B3" i="1"/>
  <c r="C3" i="1"/>
  <c r="A4" i="1"/>
  <c r="B4" i="1"/>
  <c r="C4" i="1"/>
  <c r="A5" i="1"/>
  <c r="B5" i="1"/>
  <c r="C5" i="1"/>
  <c r="A7" i="1"/>
  <c r="B7" i="1"/>
  <c r="C7" i="1"/>
  <c r="A8" i="1"/>
  <c r="B8" i="1"/>
  <c r="C8" i="1"/>
  <c r="A9" i="1"/>
  <c r="B9" i="1"/>
  <c r="C9" i="1"/>
  <c r="A10" i="1"/>
  <c r="B10" i="1"/>
  <c r="C10" i="1"/>
  <c r="A11" i="1"/>
  <c r="B11" i="1"/>
  <c r="C11" i="1"/>
  <c r="A12" i="1"/>
  <c r="B12" i="1"/>
  <c r="C12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A21" i="1"/>
  <c r="B21" i="1"/>
  <c r="C21" i="1"/>
  <c r="A22" i="1"/>
  <c r="B22" i="1"/>
  <c r="C22" i="1"/>
  <c r="A23" i="1"/>
  <c r="B23" i="1"/>
  <c r="C23" i="1"/>
  <c r="A24" i="1"/>
  <c r="B24" i="1"/>
  <c r="C24" i="1"/>
  <c r="A25" i="1"/>
  <c r="B25" i="1"/>
  <c r="C25" i="1"/>
  <c r="A26" i="1"/>
  <c r="B26" i="1"/>
  <c r="C26" i="1"/>
  <c r="A28" i="1"/>
  <c r="B28" i="1"/>
  <c r="C28" i="1"/>
  <c r="A29" i="1"/>
  <c r="B29" i="1"/>
  <c r="C29" i="1"/>
  <c r="A30" i="1"/>
  <c r="B30" i="1"/>
  <c r="C30" i="1"/>
  <c r="A31" i="1"/>
  <c r="B31" i="1"/>
  <c r="C31" i="1"/>
  <c r="A32" i="1"/>
  <c r="B32" i="1"/>
  <c r="C32" i="1"/>
  <c r="A34" i="1"/>
  <c r="B34" i="1"/>
  <c r="C34" i="1"/>
  <c r="A35" i="1"/>
  <c r="B35" i="1"/>
  <c r="C35" i="1"/>
  <c r="A36" i="1"/>
  <c r="B36" i="1"/>
  <c r="C36" i="1"/>
  <c r="A37" i="1"/>
  <c r="B37" i="1"/>
  <c r="C37" i="1"/>
  <c r="A39" i="1"/>
  <c r="B39" i="1"/>
  <c r="C39" i="1"/>
  <c r="A41" i="1"/>
  <c r="B41" i="1"/>
  <c r="C41" i="1"/>
  <c r="A42" i="1"/>
  <c r="B42" i="1"/>
  <c r="C42" i="1"/>
  <c r="A43" i="1"/>
  <c r="B43" i="1"/>
  <c r="C43" i="1"/>
  <c r="A44" i="1"/>
  <c r="B44" i="1"/>
  <c r="C44" i="1"/>
  <c r="A45" i="1"/>
  <c r="B45" i="1"/>
  <c r="C45" i="1"/>
  <c r="A46" i="1"/>
  <c r="B46" i="1"/>
  <c r="C46" i="1"/>
  <c r="A48" i="1"/>
  <c r="B48" i="1"/>
  <c r="C48" i="1"/>
  <c r="A49" i="1"/>
  <c r="B49" i="1"/>
  <c r="C49" i="1"/>
  <c r="A50" i="1"/>
  <c r="B50" i="1"/>
  <c r="C50" i="1"/>
  <c r="A51" i="1"/>
  <c r="B51" i="1"/>
  <c r="C51" i="1"/>
  <c r="A52" i="1"/>
  <c r="B52" i="1"/>
  <c r="C52" i="1"/>
  <c r="A53" i="1"/>
  <c r="B53" i="1"/>
  <c r="C53" i="1"/>
  <c r="A55" i="1"/>
  <c r="B55" i="1"/>
  <c r="C55" i="1"/>
  <c r="A56" i="1"/>
  <c r="B56" i="1"/>
  <c r="C56" i="1"/>
  <c r="A57" i="1"/>
  <c r="B57" i="1"/>
  <c r="C57" i="1"/>
  <c r="A58" i="1"/>
  <c r="B58" i="1"/>
  <c r="C58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7" i="1"/>
  <c r="B67" i="1"/>
  <c r="C67" i="1"/>
  <c r="A68" i="1"/>
  <c r="B68" i="1"/>
  <c r="C68" i="1"/>
  <c r="A69" i="1"/>
  <c r="B69" i="1"/>
  <c r="C69" i="1"/>
  <c r="A70" i="1"/>
  <c r="B70" i="1"/>
  <c r="C70" i="1"/>
  <c r="A71" i="1"/>
  <c r="B71" i="1"/>
  <c r="C71" i="1"/>
  <c r="A73" i="1"/>
  <c r="B73" i="1"/>
  <c r="C73" i="1"/>
  <c r="A74" i="1"/>
  <c r="B74" i="1"/>
  <c r="C74" i="1"/>
  <c r="A75" i="1"/>
  <c r="B75" i="1"/>
  <c r="C75" i="1"/>
  <c r="A76" i="1"/>
  <c r="B76" i="1"/>
  <c r="C76" i="1"/>
  <c r="A77" i="1"/>
  <c r="B77" i="1"/>
  <c r="C77" i="1"/>
  <c r="A78" i="1"/>
  <c r="B78" i="1"/>
  <c r="C78" i="1"/>
  <c r="A80" i="1"/>
  <c r="B80" i="1"/>
  <c r="C80" i="1"/>
  <c r="A81" i="1"/>
  <c r="B81" i="1"/>
  <c r="C81" i="1"/>
  <c r="A82" i="1"/>
  <c r="B82" i="1"/>
  <c r="C82" i="1"/>
  <c r="A83" i="1"/>
  <c r="B83" i="1"/>
  <c r="C83" i="1"/>
  <c r="A84" i="1"/>
  <c r="B84" i="1"/>
  <c r="C84" i="1"/>
  <c r="A85" i="1"/>
  <c r="B85" i="1"/>
  <c r="C85" i="1"/>
  <c r="A87" i="1"/>
  <c r="B87" i="1"/>
  <c r="C87" i="1"/>
  <c r="A88" i="1"/>
  <c r="B88" i="1"/>
  <c r="C88" i="1"/>
  <c r="A89" i="1"/>
  <c r="B89" i="1"/>
  <c r="C89" i="1"/>
  <c r="A90" i="1"/>
  <c r="B90" i="1"/>
  <c r="C90" i="1"/>
  <c r="A91" i="1"/>
  <c r="B91" i="1"/>
  <c r="C91" i="1"/>
  <c r="A92" i="1"/>
  <c r="B92" i="1"/>
  <c r="C92" i="1"/>
  <c r="A94" i="1"/>
  <c r="B94" i="1"/>
  <c r="C94" i="1"/>
  <c r="A95" i="1"/>
  <c r="B95" i="1"/>
  <c r="C95" i="1"/>
  <c r="A96" i="1"/>
  <c r="B96" i="1"/>
  <c r="C96" i="1"/>
  <c r="A97" i="1"/>
  <c r="B97" i="1"/>
  <c r="C97" i="1"/>
  <c r="A98" i="1"/>
  <c r="B98" i="1"/>
  <c r="C98" i="1"/>
  <c r="A99" i="1"/>
  <c r="B99" i="1"/>
  <c r="C99" i="1"/>
  <c r="A101" i="1"/>
  <c r="B101" i="1"/>
  <c r="C101" i="1"/>
  <c r="A102" i="1"/>
  <c r="B102" i="1"/>
  <c r="C102" i="1"/>
  <c r="A103" i="1"/>
  <c r="B103" i="1"/>
  <c r="C103" i="1"/>
  <c r="A104" i="1"/>
  <c r="B104" i="1"/>
  <c r="C104" i="1"/>
  <c r="A105" i="1"/>
  <c r="B105" i="1"/>
  <c r="C105" i="1"/>
  <c r="A106" i="1"/>
  <c r="B106" i="1"/>
  <c r="C106" i="1"/>
  <c r="A108" i="1"/>
  <c r="B108" i="1"/>
  <c r="C108" i="1"/>
  <c r="A109" i="1"/>
  <c r="B109" i="1"/>
  <c r="C109" i="1"/>
  <c r="A110" i="1"/>
  <c r="B110" i="1"/>
  <c r="C110" i="1"/>
  <c r="A111" i="1"/>
  <c r="B111" i="1"/>
  <c r="C111" i="1"/>
  <c r="A112" i="1"/>
  <c r="B112" i="1"/>
  <c r="C112" i="1"/>
  <c r="A113" i="1"/>
  <c r="B113" i="1"/>
  <c r="C113" i="1"/>
  <c r="A115" i="1"/>
  <c r="B115" i="1"/>
  <c r="C115" i="1"/>
  <c r="A116" i="1"/>
  <c r="B116" i="1"/>
  <c r="C116" i="1"/>
  <c r="A117" i="1"/>
  <c r="B117" i="1"/>
  <c r="C117" i="1"/>
  <c r="A118" i="1"/>
  <c r="B118" i="1"/>
  <c r="C118" i="1"/>
  <c r="A119" i="1"/>
  <c r="B119" i="1"/>
  <c r="C119" i="1"/>
  <c r="A120" i="1"/>
  <c r="B120" i="1"/>
  <c r="C120" i="1"/>
  <c r="A122" i="1"/>
  <c r="B122" i="1"/>
  <c r="C122" i="1"/>
  <c r="A123" i="1"/>
  <c r="B123" i="1"/>
  <c r="C123" i="1"/>
  <c r="A124" i="1"/>
  <c r="B124" i="1"/>
  <c r="C124" i="1"/>
  <c r="A125" i="1"/>
  <c r="B125" i="1"/>
  <c r="C125" i="1"/>
  <c r="A126" i="1"/>
  <c r="B126" i="1"/>
  <c r="C126" i="1"/>
  <c r="A128" i="1"/>
  <c r="B128" i="1"/>
  <c r="C128" i="1"/>
  <c r="A129" i="1"/>
  <c r="B129" i="1"/>
  <c r="C129" i="1"/>
  <c r="A130" i="1"/>
  <c r="B130" i="1"/>
  <c r="C130" i="1"/>
  <c r="A132" i="1"/>
  <c r="B132" i="1"/>
  <c r="C132" i="1"/>
  <c r="A133" i="1"/>
  <c r="B133" i="1"/>
  <c r="C133" i="1"/>
  <c r="A134" i="1"/>
  <c r="B134" i="1"/>
  <c r="C134" i="1"/>
  <c r="A135" i="1"/>
  <c r="B135" i="1"/>
  <c r="C135" i="1"/>
  <c r="A136" i="1"/>
  <c r="B136" i="1"/>
  <c r="C136" i="1"/>
  <c r="A137" i="1"/>
  <c r="B137" i="1"/>
  <c r="C137" i="1"/>
  <c r="A139" i="1"/>
  <c r="B139" i="1"/>
  <c r="C139" i="1"/>
  <c r="A140" i="1"/>
  <c r="B140" i="1"/>
  <c r="C140" i="1"/>
  <c r="A142" i="1"/>
  <c r="B142" i="1"/>
  <c r="C142" i="1"/>
  <c r="A143" i="1"/>
  <c r="B143" i="1"/>
  <c r="C143" i="1"/>
  <c r="A144" i="1"/>
  <c r="B144" i="1"/>
  <c r="C144" i="1"/>
  <c r="A145" i="1"/>
  <c r="B145" i="1"/>
  <c r="C145" i="1"/>
  <c r="A146" i="1"/>
  <c r="B146" i="1"/>
  <c r="C146" i="1"/>
  <c r="A147" i="1"/>
  <c r="B147" i="1"/>
  <c r="C147" i="1"/>
  <c r="A149" i="1"/>
  <c r="B149" i="1"/>
  <c r="C149" i="1"/>
  <c r="A150" i="1"/>
  <c r="B150" i="1"/>
  <c r="C150" i="1"/>
  <c r="A151" i="1"/>
  <c r="B151" i="1"/>
  <c r="C151" i="1"/>
  <c r="A153" i="1"/>
  <c r="B153" i="1"/>
  <c r="C153" i="1"/>
  <c r="A154" i="1"/>
  <c r="B154" i="1"/>
  <c r="C154" i="1"/>
  <c r="A156" i="1"/>
  <c r="B156" i="1"/>
  <c r="C156" i="1"/>
  <c r="A157" i="1"/>
  <c r="B157" i="1"/>
  <c r="C157" i="1"/>
  <c r="A158" i="1"/>
  <c r="B158" i="1"/>
  <c r="C158" i="1"/>
  <c r="A159" i="1"/>
  <c r="B159" i="1"/>
  <c r="C159" i="1"/>
  <c r="A161" i="1"/>
  <c r="B161" i="1"/>
  <c r="C161" i="1"/>
  <c r="A162" i="1"/>
  <c r="B162" i="1"/>
  <c r="C162" i="1"/>
  <c r="A163" i="1"/>
  <c r="B163" i="1"/>
  <c r="C163" i="1"/>
  <c r="A164" i="1"/>
  <c r="B164" i="1"/>
  <c r="C164" i="1"/>
  <c r="A165" i="1"/>
  <c r="B165" i="1"/>
  <c r="C165" i="1"/>
  <c r="A166" i="1"/>
  <c r="B166" i="1"/>
  <c r="C166" i="1"/>
  <c r="A168" i="1"/>
  <c r="B168" i="1"/>
  <c r="C168" i="1"/>
  <c r="A169" i="1"/>
  <c r="B169" i="1"/>
  <c r="C169" i="1"/>
  <c r="A170" i="1"/>
  <c r="B170" i="1"/>
  <c r="C170" i="1"/>
  <c r="A171" i="1"/>
  <c r="B171" i="1"/>
  <c r="C171" i="1"/>
  <c r="A172" i="1"/>
  <c r="B172" i="1"/>
  <c r="C172" i="1"/>
  <c r="A174" i="1"/>
  <c r="B174" i="1"/>
  <c r="C174" i="1"/>
  <c r="A175" i="1"/>
  <c r="B175" i="1"/>
  <c r="C175" i="1"/>
  <c r="A176" i="1"/>
  <c r="B176" i="1"/>
  <c r="C176" i="1"/>
  <c r="A177" i="1"/>
  <c r="B177" i="1"/>
  <c r="C177" i="1"/>
  <c r="A178" i="1"/>
  <c r="B178" i="1"/>
  <c r="C178" i="1"/>
  <c r="A180" i="1"/>
  <c r="B180" i="1"/>
  <c r="C180" i="1"/>
  <c r="A181" i="1"/>
  <c r="B181" i="1"/>
  <c r="C181" i="1"/>
  <c r="A182" i="1"/>
  <c r="B182" i="1"/>
  <c r="C182" i="1"/>
  <c r="A183" i="1"/>
  <c r="B183" i="1"/>
  <c r="C183" i="1"/>
  <c r="A184" i="1"/>
  <c r="B184" i="1"/>
  <c r="C184" i="1"/>
  <c r="A186" i="1"/>
  <c r="B186" i="1"/>
  <c r="C186" i="1"/>
  <c r="A187" i="1"/>
  <c r="B187" i="1"/>
  <c r="C187" i="1"/>
  <c r="A188" i="1"/>
  <c r="B188" i="1"/>
  <c r="C188" i="1"/>
  <c r="A189" i="1"/>
  <c r="B189" i="1"/>
  <c r="C189" i="1"/>
  <c r="A190" i="1"/>
  <c r="B190" i="1"/>
  <c r="C190" i="1"/>
  <c r="A191" i="1"/>
  <c r="B191" i="1"/>
  <c r="C191" i="1"/>
  <c r="A193" i="1"/>
  <c r="B193" i="1"/>
  <c r="C193" i="1"/>
  <c r="A194" i="1"/>
  <c r="B194" i="1"/>
  <c r="C194" i="1"/>
  <c r="A195" i="1"/>
  <c r="B195" i="1"/>
  <c r="C195" i="1"/>
  <c r="A196" i="1"/>
  <c r="B196" i="1"/>
  <c r="C196" i="1"/>
  <c r="A197" i="1"/>
  <c r="B197" i="1"/>
  <c r="C197" i="1"/>
  <c r="A198" i="1"/>
  <c r="B198" i="1"/>
  <c r="C198" i="1"/>
  <c r="A200" i="1"/>
  <c r="B200" i="1"/>
  <c r="C200" i="1"/>
  <c r="A201" i="1"/>
  <c r="B201" i="1"/>
  <c r="C201" i="1"/>
  <c r="A202" i="1"/>
  <c r="B202" i="1"/>
  <c r="C202" i="1"/>
  <c r="A203" i="1"/>
  <c r="B203" i="1"/>
  <c r="C203" i="1"/>
  <c r="A204" i="1"/>
  <c r="B204" i="1"/>
  <c r="C204" i="1"/>
  <c r="A205" i="1"/>
  <c r="B205" i="1"/>
  <c r="C205" i="1"/>
  <c r="A207" i="1"/>
  <c r="B207" i="1"/>
  <c r="C207" i="1"/>
  <c r="A208" i="1"/>
  <c r="B208" i="1"/>
  <c r="C208" i="1"/>
  <c r="A209" i="1"/>
  <c r="B209" i="1"/>
  <c r="C209" i="1"/>
  <c r="A210" i="1"/>
  <c r="B210" i="1"/>
  <c r="C210" i="1"/>
  <c r="A211" i="1"/>
  <c r="B211" i="1"/>
  <c r="C211" i="1"/>
  <c r="A212" i="1"/>
  <c r="B212" i="1"/>
  <c r="C212" i="1"/>
  <c r="A214" i="1"/>
  <c r="B214" i="1"/>
  <c r="C214" i="1"/>
  <c r="A215" i="1"/>
  <c r="B215" i="1"/>
  <c r="C215" i="1"/>
  <c r="A216" i="1"/>
  <c r="B216" i="1"/>
  <c r="C216" i="1"/>
  <c r="A217" i="1"/>
  <c r="B217" i="1"/>
  <c r="C217" i="1"/>
  <c r="A218" i="1"/>
  <c r="B218" i="1"/>
  <c r="C218" i="1"/>
  <c r="A219" i="1"/>
  <c r="B219" i="1"/>
  <c r="C219" i="1"/>
  <c r="A221" i="1"/>
  <c r="B221" i="1"/>
  <c r="C221" i="1"/>
  <c r="A222" i="1"/>
  <c r="B222" i="1"/>
  <c r="C222" i="1"/>
  <c r="A223" i="1"/>
  <c r="B223" i="1"/>
  <c r="C223" i="1"/>
  <c r="A224" i="1"/>
  <c r="B224" i="1"/>
  <c r="C224" i="1"/>
  <c r="A225" i="1"/>
  <c r="B225" i="1"/>
  <c r="C225" i="1"/>
  <c r="A226" i="1"/>
  <c r="B226" i="1"/>
  <c r="C226" i="1"/>
  <c r="A228" i="1"/>
  <c r="B228" i="1"/>
  <c r="C228" i="1"/>
  <c r="A229" i="1"/>
  <c r="B229" i="1"/>
  <c r="C229" i="1"/>
  <c r="A230" i="1"/>
  <c r="B230" i="1"/>
  <c r="C230" i="1"/>
  <c r="A231" i="1"/>
  <c r="B231" i="1"/>
  <c r="C231" i="1"/>
  <c r="A232" i="1"/>
  <c r="B232" i="1"/>
  <c r="C232" i="1"/>
  <c r="A233" i="1"/>
  <c r="B233" i="1"/>
  <c r="C233" i="1"/>
  <c r="A235" i="1"/>
  <c r="B235" i="1"/>
  <c r="C235" i="1"/>
  <c r="A236" i="1"/>
  <c r="B236" i="1"/>
  <c r="C236" i="1"/>
  <c r="A237" i="1"/>
  <c r="B237" i="1"/>
  <c r="C237" i="1"/>
  <c r="A238" i="1"/>
  <c r="B238" i="1"/>
  <c r="C238" i="1"/>
  <c r="A239" i="1"/>
  <c r="B239" i="1"/>
  <c r="C239" i="1"/>
  <c r="A241" i="1"/>
  <c r="B241" i="1"/>
  <c r="C241" i="1"/>
  <c r="A242" i="1"/>
  <c r="B242" i="1"/>
  <c r="C242" i="1"/>
  <c r="A243" i="1"/>
  <c r="B243" i="1"/>
  <c r="C243" i="1"/>
  <c r="A244" i="1"/>
  <c r="B244" i="1"/>
  <c r="C244" i="1"/>
  <c r="A245" i="1"/>
  <c r="B245" i="1"/>
  <c r="C245" i="1"/>
  <c r="A246" i="1"/>
  <c r="B246" i="1"/>
  <c r="C246" i="1"/>
  <c r="A248" i="1"/>
  <c r="B248" i="1"/>
  <c r="C248" i="1"/>
  <c r="A249" i="1"/>
  <c r="B249" i="1"/>
  <c r="C249" i="1"/>
  <c r="A250" i="1"/>
  <c r="B250" i="1"/>
  <c r="C250" i="1"/>
  <c r="A251" i="1"/>
  <c r="B251" i="1"/>
  <c r="C251" i="1"/>
  <c r="A252" i="1"/>
  <c r="B252" i="1"/>
  <c r="C252" i="1"/>
  <c r="A254" i="1"/>
  <c r="B254" i="1"/>
  <c r="C254" i="1"/>
  <c r="A255" i="1"/>
  <c r="B255" i="1"/>
  <c r="C255" i="1"/>
  <c r="A256" i="1"/>
  <c r="B256" i="1"/>
  <c r="C256" i="1"/>
  <c r="A257" i="1"/>
  <c r="B257" i="1"/>
  <c r="C257" i="1"/>
  <c r="A258" i="1"/>
  <c r="B258" i="1"/>
  <c r="C258" i="1"/>
  <c r="A259" i="1"/>
  <c r="B259" i="1"/>
  <c r="C259" i="1"/>
  <c r="A261" i="1"/>
  <c r="B261" i="1"/>
  <c r="C261" i="1"/>
  <c r="A262" i="1"/>
  <c r="B262" i="1"/>
  <c r="C262" i="1"/>
  <c r="A263" i="1"/>
  <c r="B263" i="1"/>
  <c r="C263" i="1"/>
  <c r="A264" i="1"/>
  <c r="B264" i="1"/>
  <c r="C264" i="1"/>
  <c r="A265" i="1"/>
  <c r="B265" i="1"/>
  <c r="C265" i="1"/>
  <c r="A267" i="1"/>
  <c r="B267" i="1"/>
  <c r="C267" i="1"/>
  <c r="A268" i="1"/>
  <c r="B268" i="1"/>
  <c r="C268" i="1"/>
  <c r="A269" i="1"/>
  <c r="B269" i="1"/>
  <c r="C269" i="1"/>
  <c r="A270" i="1"/>
  <c r="B270" i="1"/>
  <c r="C270" i="1"/>
  <c r="A271" i="1"/>
  <c r="B271" i="1"/>
  <c r="C271" i="1"/>
  <c r="A272" i="1"/>
  <c r="B272" i="1"/>
  <c r="C272" i="1"/>
  <c r="A274" i="1"/>
  <c r="B274" i="1"/>
  <c r="C274" i="1"/>
  <c r="A275" i="1"/>
  <c r="B275" i="1"/>
  <c r="C275" i="1"/>
  <c r="A276" i="1"/>
  <c r="B276" i="1"/>
  <c r="C276" i="1"/>
  <c r="A277" i="1"/>
  <c r="B277" i="1"/>
  <c r="C277" i="1"/>
  <c r="A278" i="1"/>
  <c r="B278" i="1"/>
  <c r="C278" i="1"/>
  <c r="A279" i="1"/>
  <c r="B279" i="1"/>
  <c r="C279" i="1"/>
  <c r="A281" i="1"/>
  <c r="B281" i="1"/>
  <c r="C281" i="1"/>
  <c r="A282" i="1"/>
  <c r="B282" i="1"/>
  <c r="C282" i="1"/>
  <c r="A283" i="1"/>
  <c r="B283" i="1"/>
  <c r="C283" i="1"/>
  <c r="A284" i="1"/>
  <c r="B284" i="1"/>
  <c r="C284" i="1"/>
  <c r="A286" i="1"/>
  <c r="B286" i="1"/>
  <c r="C286" i="1"/>
  <c r="A287" i="1"/>
  <c r="B287" i="1"/>
  <c r="C287" i="1"/>
  <c r="A288" i="1"/>
  <c r="B288" i="1"/>
  <c r="C288" i="1"/>
  <c r="A289" i="1"/>
  <c r="B289" i="1"/>
  <c r="C289" i="1"/>
  <c r="A290" i="1"/>
  <c r="B290" i="1"/>
  <c r="C290" i="1"/>
  <c r="A291" i="1"/>
  <c r="B291" i="1"/>
  <c r="C291" i="1"/>
  <c r="A293" i="1"/>
  <c r="B293" i="1"/>
  <c r="C293" i="1"/>
  <c r="A294" i="1"/>
  <c r="B294" i="1"/>
  <c r="C294" i="1"/>
  <c r="A295" i="1"/>
  <c r="B295" i="1"/>
  <c r="C295" i="1"/>
  <c r="A296" i="1"/>
  <c r="B296" i="1"/>
  <c r="C296" i="1"/>
  <c r="A297" i="1"/>
  <c r="B297" i="1"/>
  <c r="C297" i="1"/>
  <c r="A298" i="1"/>
  <c r="B298" i="1"/>
  <c r="C298" i="1"/>
  <c r="A300" i="1"/>
  <c r="B300" i="1"/>
  <c r="C300" i="1"/>
  <c r="A301" i="1"/>
  <c r="B301" i="1"/>
  <c r="C301" i="1"/>
  <c r="A302" i="1"/>
  <c r="B302" i="1"/>
  <c r="C302" i="1"/>
  <c r="A303" i="1"/>
  <c r="B303" i="1"/>
  <c r="C303" i="1"/>
  <c r="A304" i="1"/>
  <c r="B304" i="1"/>
  <c r="C304" i="1"/>
  <c r="A305" i="1"/>
  <c r="B305" i="1"/>
  <c r="C305" i="1"/>
  <c r="A307" i="1"/>
  <c r="B307" i="1"/>
  <c r="C307" i="1"/>
  <c r="A308" i="1"/>
  <c r="B308" i="1"/>
  <c r="C308" i="1"/>
  <c r="A309" i="1"/>
  <c r="B309" i="1"/>
  <c r="C309" i="1"/>
  <c r="A310" i="1"/>
  <c r="B310" i="1"/>
  <c r="C310" i="1"/>
  <c r="A311" i="1"/>
  <c r="B311" i="1"/>
  <c r="C311" i="1"/>
  <c r="A313" i="1"/>
  <c r="B313" i="1"/>
  <c r="C313" i="1"/>
  <c r="A314" i="1"/>
  <c r="B314" i="1"/>
  <c r="C314" i="1"/>
  <c r="A315" i="1"/>
  <c r="B315" i="1"/>
  <c r="C315" i="1"/>
  <c r="A316" i="1"/>
  <c r="B316" i="1"/>
  <c r="C316" i="1"/>
  <c r="A317" i="1"/>
  <c r="B317" i="1"/>
  <c r="C317" i="1"/>
  <c r="A318" i="1"/>
  <c r="B318" i="1"/>
  <c r="C318" i="1"/>
  <c r="A320" i="1"/>
  <c r="B320" i="1"/>
  <c r="C320" i="1"/>
  <c r="A321" i="1"/>
  <c r="B321" i="1"/>
  <c r="C321" i="1"/>
  <c r="A322" i="1"/>
  <c r="B322" i="1"/>
  <c r="C322" i="1"/>
  <c r="A323" i="1"/>
  <c r="B323" i="1"/>
  <c r="C323" i="1"/>
  <c r="A324" i="1"/>
  <c r="B324" i="1"/>
  <c r="C324" i="1"/>
  <c r="A325" i="1"/>
  <c r="B325" i="1"/>
  <c r="C325" i="1"/>
  <c r="A327" i="1"/>
  <c r="B327" i="1"/>
  <c r="C327" i="1"/>
  <c r="A328" i="1"/>
  <c r="B328" i="1"/>
  <c r="C328" i="1"/>
  <c r="A329" i="1"/>
  <c r="B329" i="1"/>
  <c r="C329" i="1"/>
  <c r="A330" i="1"/>
  <c r="B330" i="1"/>
  <c r="C330" i="1"/>
  <c r="A332" i="1"/>
  <c r="B332" i="1"/>
  <c r="C332" i="1"/>
  <c r="A333" i="1"/>
  <c r="B333" i="1"/>
  <c r="C333" i="1"/>
  <c r="A335" i="1"/>
  <c r="B335" i="1"/>
  <c r="C335" i="1"/>
  <c r="A336" i="1"/>
  <c r="B336" i="1"/>
  <c r="C336" i="1"/>
  <c r="A337" i="1"/>
  <c r="B337" i="1"/>
  <c r="C337" i="1"/>
  <c r="A338" i="1"/>
  <c r="B338" i="1"/>
  <c r="C338" i="1"/>
  <c r="A340" i="1"/>
  <c r="B340" i="1"/>
  <c r="C340" i="1"/>
  <c r="A341" i="1"/>
  <c r="B341" i="1"/>
  <c r="C341" i="1"/>
  <c r="A342" i="1"/>
  <c r="B342" i="1"/>
  <c r="C342" i="1"/>
  <c r="A343" i="1"/>
  <c r="B343" i="1"/>
  <c r="C343" i="1"/>
  <c r="A345" i="1"/>
  <c r="B345" i="1"/>
  <c r="C345" i="1"/>
  <c r="A346" i="1"/>
  <c r="B346" i="1"/>
  <c r="C346" i="1"/>
  <c r="A347" i="1"/>
  <c r="B347" i="1"/>
  <c r="C347" i="1"/>
  <c r="A348" i="1"/>
  <c r="B348" i="1"/>
  <c r="C348" i="1"/>
  <c r="A349" i="1"/>
  <c r="B349" i="1"/>
  <c r="C349" i="1"/>
  <c r="A350" i="1"/>
  <c r="B350" i="1"/>
  <c r="C350" i="1"/>
  <c r="A352" i="1"/>
  <c r="B352" i="1"/>
  <c r="C352" i="1"/>
  <c r="A353" i="1"/>
  <c r="B353" i="1"/>
  <c r="C353" i="1"/>
  <c r="A354" i="1"/>
  <c r="B354" i="1"/>
  <c r="C354" i="1"/>
  <c r="A355" i="1"/>
  <c r="B355" i="1"/>
  <c r="C355" i="1"/>
  <c r="A356" i="1"/>
  <c r="B356" i="1"/>
  <c r="C356" i="1"/>
  <c r="A358" i="1"/>
  <c r="B358" i="1"/>
  <c r="C358" i="1"/>
  <c r="A359" i="1"/>
  <c r="B359" i="1"/>
  <c r="C359" i="1"/>
  <c r="A360" i="1"/>
  <c r="B360" i="1"/>
  <c r="C360" i="1"/>
  <c r="A361" i="1"/>
  <c r="B361" i="1"/>
  <c r="C361" i="1"/>
  <c r="A362" i="1"/>
  <c r="B362" i="1"/>
  <c r="C362" i="1"/>
  <c r="A364" i="1"/>
  <c r="B364" i="1"/>
  <c r="C364" i="1"/>
  <c r="A365" i="1"/>
  <c r="B365" i="1"/>
  <c r="C365" i="1"/>
  <c r="A366" i="1"/>
  <c r="B366" i="1"/>
  <c r="C366" i="1"/>
  <c r="A367" i="1"/>
  <c r="B367" i="1"/>
  <c r="C367" i="1"/>
  <c r="A368" i="1"/>
  <c r="B368" i="1"/>
  <c r="C368" i="1"/>
  <c r="A370" i="1"/>
  <c r="B370" i="1"/>
  <c r="C370" i="1"/>
  <c r="A371" i="1"/>
  <c r="B371" i="1"/>
  <c r="C371" i="1"/>
  <c r="A372" i="1"/>
  <c r="B372" i="1"/>
  <c r="C372" i="1"/>
  <c r="A373" i="1"/>
  <c r="B373" i="1"/>
  <c r="C373" i="1"/>
  <c r="A374" i="1"/>
  <c r="B374" i="1"/>
  <c r="C374" i="1"/>
  <c r="A375" i="1"/>
  <c r="B375" i="1"/>
  <c r="C375" i="1"/>
  <c r="A377" i="1"/>
  <c r="B377" i="1"/>
  <c r="C377" i="1"/>
  <c r="A378" i="1"/>
  <c r="B378" i="1"/>
  <c r="C378" i="1"/>
  <c r="A379" i="1"/>
  <c r="B379" i="1"/>
  <c r="C379" i="1"/>
  <c r="A380" i="1"/>
  <c r="B380" i="1"/>
  <c r="C380" i="1"/>
  <c r="A381" i="1"/>
  <c r="B381" i="1"/>
  <c r="C381" i="1"/>
  <c r="A382" i="1"/>
  <c r="B382" i="1"/>
  <c r="C382" i="1"/>
  <c r="A384" i="1"/>
  <c r="B384" i="1"/>
  <c r="C384" i="1"/>
  <c r="A385" i="1"/>
  <c r="B385" i="1"/>
  <c r="C385" i="1"/>
  <c r="A386" i="1"/>
  <c r="B386" i="1"/>
  <c r="C386" i="1"/>
  <c r="A387" i="1"/>
  <c r="B387" i="1"/>
  <c r="C387" i="1"/>
  <c r="A389" i="1"/>
  <c r="B389" i="1"/>
  <c r="C389" i="1"/>
  <c r="A390" i="1"/>
  <c r="B390" i="1"/>
  <c r="C390" i="1"/>
  <c r="A391" i="1"/>
  <c r="B391" i="1"/>
  <c r="C391" i="1"/>
  <c r="A392" i="1"/>
  <c r="B392" i="1"/>
  <c r="C392" i="1"/>
  <c r="A393" i="1"/>
  <c r="B393" i="1"/>
  <c r="C393" i="1"/>
  <c r="A395" i="1"/>
  <c r="B395" i="1"/>
  <c r="C395" i="1"/>
  <c r="A396" i="1"/>
  <c r="B396" i="1"/>
  <c r="C396" i="1"/>
  <c r="A397" i="1"/>
  <c r="B397" i="1"/>
  <c r="C397" i="1"/>
  <c r="A398" i="1"/>
  <c r="B398" i="1"/>
  <c r="C398" i="1"/>
  <c r="A399" i="1"/>
  <c r="B399" i="1"/>
  <c r="C399" i="1"/>
  <c r="A401" i="1"/>
  <c r="B401" i="1"/>
  <c r="C401" i="1"/>
  <c r="A402" i="1"/>
  <c r="B402" i="1"/>
  <c r="C402" i="1"/>
  <c r="A403" i="1"/>
  <c r="B403" i="1"/>
  <c r="C403" i="1"/>
  <c r="A405" i="1"/>
  <c r="B405" i="1"/>
  <c r="C405" i="1"/>
  <c r="A406" i="1"/>
  <c r="B406" i="1"/>
  <c r="C406" i="1"/>
  <c r="A407" i="1"/>
  <c r="B407" i="1"/>
  <c r="C407" i="1"/>
  <c r="A408" i="1"/>
  <c r="B408" i="1"/>
  <c r="C408" i="1"/>
  <c r="A409" i="1"/>
  <c r="B409" i="1"/>
  <c r="C409" i="1"/>
  <c r="A410" i="1"/>
  <c r="B410" i="1"/>
  <c r="C410" i="1"/>
  <c r="A412" i="1"/>
  <c r="B412" i="1"/>
  <c r="C412" i="1"/>
  <c r="A413" i="1"/>
  <c r="B413" i="1"/>
  <c r="C413" i="1"/>
  <c r="A414" i="1"/>
  <c r="B414" i="1"/>
  <c r="C414" i="1"/>
  <c r="A415" i="1"/>
  <c r="B415" i="1"/>
  <c r="C415" i="1"/>
  <c r="A416" i="1"/>
  <c r="B416" i="1"/>
  <c r="C416" i="1"/>
  <c r="A417" i="1"/>
  <c r="B417" i="1"/>
  <c r="C417" i="1"/>
  <c r="A419" i="1"/>
  <c r="B419" i="1"/>
  <c r="C419" i="1"/>
  <c r="A420" i="1"/>
  <c r="B420" i="1"/>
  <c r="C420" i="1"/>
  <c r="A421" i="1"/>
  <c r="B421" i="1"/>
  <c r="C421" i="1"/>
  <c r="A423" i="1"/>
  <c r="B423" i="1"/>
  <c r="C423" i="1"/>
  <c r="A424" i="1"/>
  <c r="B424" i="1"/>
  <c r="C424" i="1"/>
  <c r="A425" i="1"/>
  <c r="B425" i="1"/>
  <c r="C425" i="1"/>
  <c r="A426" i="1"/>
  <c r="B426" i="1"/>
  <c r="C426" i="1"/>
  <c r="A427" i="1"/>
  <c r="B427" i="1"/>
  <c r="C427" i="1"/>
  <c r="A429" i="1"/>
  <c r="B429" i="1"/>
  <c r="C429" i="1"/>
  <c r="A430" i="1"/>
  <c r="B430" i="1"/>
  <c r="C430" i="1"/>
  <c r="A431" i="1"/>
  <c r="B431" i="1"/>
  <c r="C431" i="1"/>
  <c r="A433" i="1"/>
  <c r="B433" i="1"/>
  <c r="C433" i="1"/>
  <c r="A434" i="1"/>
  <c r="B434" i="1"/>
  <c r="C434" i="1"/>
  <c r="A435" i="1"/>
  <c r="B435" i="1"/>
  <c r="C435" i="1"/>
  <c r="A436" i="1"/>
  <c r="B436" i="1"/>
  <c r="C436" i="1"/>
  <c r="A438" i="1"/>
  <c r="B438" i="1"/>
  <c r="C438" i="1"/>
  <c r="A440" i="1"/>
  <c r="B440" i="1"/>
  <c r="C440" i="1"/>
  <c r="A441" i="1"/>
  <c r="B441" i="1"/>
  <c r="C441" i="1"/>
  <c r="A442" i="1"/>
  <c r="B442" i="1"/>
  <c r="C442" i="1"/>
  <c r="A443" i="1"/>
  <c r="B443" i="1"/>
  <c r="C443" i="1"/>
  <c r="A444" i="1"/>
  <c r="B444" i="1"/>
  <c r="C444" i="1"/>
  <c r="A445" i="1"/>
  <c r="B445" i="1"/>
  <c r="C445" i="1"/>
  <c r="A447" i="1"/>
  <c r="B447" i="1"/>
  <c r="C447" i="1"/>
  <c r="A448" i="1"/>
  <c r="B448" i="1"/>
  <c r="C448" i="1"/>
  <c r="A449" i="1"/>
  <c r="B449" i="1"/>
  <c r="C449" i="1"/>
  <c r="A450" i="1"/>
  <c r="B450" i="1"/>
  <c r="C450" i="1"/>
  <c r="A451" i="1"/>
  <c r="B451" i="1"/>
  <c r="C451" i="1"/>
  <c r="A453" i="1"/>
  <c r="B453" i="1"/>
  <c r="C453" i="1"/>
  <c r="A454" i="1"/>
  <c r="B454" i="1"/>
  <c r="C454" i="1"/>
  <c r="A455" i="1"/>
  <c r="B455" i="1"/>
  <c r="C455" i="1"/>
  <c r="A456" i="1"/>
  <c r="B456" i="1"/>
  <c r="C456" i="1"/>
  <c r="A458" i="1"/>
  <c r="B458" i="1"/>
  <c r="C458" i="1"/>
  <c r="A459" i="1"/>
  <c r="B459" i="1"/>
  <c r="C459" i="1"/>
  <c r="A460" i="1"/>
  <c r="B460" i="1"/>
  <c r="C460" i="1"/>
  <c r="A461" i="1"/>
  <c r="B461" i="1"/>
  <c r="C461" i="1"/>
  <c r="A462" i="1"/>
  <c r="B462" i="1"/>
  <c r="C462" i="1"/>
  <c r="A463" i="1"/>
  <c r="B463" i="1"/>
  <c r="C463" i="1"/>
  <c r="A465" i="1"/>
  <c r="B465" i="1"/>
  <c r="C465" i="1"/>
  <c r="A466" i="1"/>
  <c r="B466" i="1"/>
  <c r="C466" i="1"/>
  <c r="A467" i="1"/>
  <c r="B467" i="1"/>
  <c r="C467" i="1"/>
  <c r="A469" i="1"/>
  <c r="B469" i="1"/>
  <c r="C469" i="1"/>
  <c r="A470" i="1"/>
  <c r="B470" i="1"/>
  <c r="C470" i="1"/>
  <c r="A471" i="1"/>
  <c r="B471" i="1"/>
  <c r="C471" i="1"/>
  <c r="A472" i="1"/>
  <c r="B472" i="1"/>
  <c r="C472" i="1"/>
  <c r="A473" i="1"/>
  <c r="B473" i="1"/>
  <c r="C473" i="1"/>
  <c r="A474" i="1"/>
  <c r="B474" i="1"/>
  <c r="C474" i="1"/>
  <c r="A476" i="1"/>
  <c r="B476" i="1"/>
  <c r="C476" i="1"/>
  <c r="A477" i="1"/>
  <c r="B477" i="1"/>
  <c r="C477" i="1"/>
  <c r="A478" i="1"/>
  <c r="B478" i="1"/>
  <c r="C478" i="1"/>
  <c r="A479" i="1"/>
  <c r="B479" i="1"/>
  <c r="C479" i="1"/>
  <c r="A480" i="1"/>
  <c r="B480" i="1"/>
  <c r="C480" i="1"/>
  <c r="A481" i="1"/>
  <c r="B481" i="1"/>
  <c r="C481" i="1"/>
  <c r="A483" i="1"/>
  <c r="B483" i="1"/>
  <c r="C483" i="1"/>
  <c r="A484" i="1"/>
  <c r="B484" i="1"/>
  <c r="C484" i="1"/>
  <c r="A485" i="1"/>
  <c r="B485" i="1"/>
  <c r="C485" i="1"/>
  <c r="A486" i="1"/>
  <c r="B486" i="1"/>
  <c r="C486" i="1"/>
  <c r="A488" i="1"/>
  <c r="B488" i="1"/>
  <c r="C488" i="1"/>
  <c r="A489" i="1"/>
  <c r="B489" i="1"/>
  <c r="C489" i="1"/>
  <c r="A490" i="1"/>
  <c r="B490" i="1"/>
  <c r="C490" i="1"/>
  <c r="A491" i="1"/>
  <c r="B491" i="1"/>
  <c r="C491" i="1"/>
  <c r="A492" i="1"/>
  <c r="B492" i="1"/>
  <c r="C492" i="1"/>
  <c r="A493" i="1"/>
  <c r="B493" i="1"/>
  <c r="C493" i="1"/>
  <c r="A495" i="1"/>
  <c r="B495" i="1"/>
  <c r="C495" i="1"/>
  <c r="A496" i="1"/>
  <c r="B496" i="1"/>
  <c r="C496" i="1"/>
  <c r="A497" i="1"/>
  <c r="B497" i="1"/>
  <c r="C497" i="1"/>
  <c r="A498" i="1"/>
  <c r="B498" i="1"/>
  <c r="C498" i="1"/>
  <c r="A499" i="1"/>
  <c r="B499" i="1"/>
  <c r="C499" i="1"/>
  <c r="A500" i="1"/>
  <c r="B500" i="1"/>
  <c r="C500" i="1"/>
  <c r="A502" i="1"/>
  <c r="B502" i="1"/>
  <c r="C502" i="1"/>
  <c r="A503" i="1"/>
  <c r="B503" i="1"/>
  <c r="C503" i="1"/>
  <c r="A504" i="1"/>
  <c r="B504" i="1"/>
  <c r="C504" i="1"/>
  <c r="A505" i="1"/>
  <c r="B505" i="1"/>
  <c r="C505" i="1"/>
  <c r="A506" i="1"/>
  <c r="B506" i="1"/>
  <c r="C506" i="1"/>
  <c r="A507" i="1"/>
  <c r="B507" i="1"/>
  <c r="C507" i="1"/>
  <c r="A509" i="1"/>
  <c r="B509" i="1"/>
  <c r="C509" i="1"/>
  <c r="A510" i="1"/>
  <c r="B510" i="1"/>
  <c r="C510" i="1"/>
  <c r="A511" i="1"/>
  <c r="B511" i="1"/>
  <c r="C511" i="1"/>
  <c r="A512" i="1"/>
  <c r="B512" i="1"/>
  <c r="C512" i="1"/>
  <c r="A513" i="1"/>
  <c r="B513" i="1"/>
  <c r="C513" i="1"/>
  <c r="A514" i="1"/>
  <c r="B514" i="1"/>
  <c r="C514" i="1"/>
  <c r="A516" i="1"/>
  <c r="B516" i="1"/>
  <c r="C516" i="1"/>
  <c r="A517" i="1"/>
  <c r="B517" i="1"/>
  <c r="C517" i="1"/>
  <c r="A518" i="1"/>
  <c r="B518" i="1"/>
  <c r="C518" i="1"/>
  <c r="A519" i="1"/>
  <c r="B519" i="1"/>
  <c r="C519" i="1"/>
  <c r="A520" i="1"/>
  <c r="B520" i="1"/>
  <c r="C520" i="1"/>
  <c r="A521" i="1"/>
  <c r="B521" i="1"/>
  <c r="C521" i="1"/>
</calcChain>
</file>

<file path=xl/sharedStrings.xml><?xml version="1.0" encoding="utf-8"?>
<sst xmlns="http://schemas.openxmlformats.org/spreadsheetml/2006/main" count="506" uniqueCount="330">
  <si>
    <t>ROLL_TYPE</t>
  </si>
  <si>
    <t>POLSUB</t>
  </si>
  <si>
    <t>CLASS_DESC</t>
  </si>
  <si>
    <t>ASSESSED_TOTAL</t>
  </si>
  <si>
    <t>MINERAL</t>
  </si>
  <si>
    <t>TOTAL</t>
  </si>
  <si>
    <t xml:space="preserve">           $809,776,350</t>
  </si>
  <si>
    <t xml:space="preserve">            $29,329,710</t>
  </si>
  <si>
    <t xml:space="preserve">                     $0</t>
  </si>
  <si>
    <t xml:space="preserve">             $7,222,610</t>
  </si>
  <si>
    <t xml:space="preserve">             $6,086,080</t>
  </si>
  <si>
    <t xml:space="preserve">        $11,894,688,410</t>
  </si>
  <si>
    <t xml:space="preserve">         $4,336,039,440</t>
  </si>
  <si>
    <t xml:space="preserve">           $798,389,460</t>
  </si>
  <si>
    <t xml:space="preserve">            $10,694,080</t>
  </si>
  <si>
    <t xml:space="preserve">           $573,314,660</t>
  </si>
  <si>
    <t xml:space="preserve">             $1,106,950</t>
  </si>
  <si>
    <t xml:space="preserve">         $3,014,744,150</t>
  </si>
  <si>
    <t xml:space="preserve">           $874,264,500</t>
  </si>
  <si>
    <t xml:space="preserve">            $39,488,240</t>
  </si>
  <si>
    <t xml:space="preserve">           $113,507,600</t>
  </si>
  <si>
    <t xml:space="preserve">             $3,125,260</t>
  </si>
  <si>
    <t xml:space="preserve">         $2,057,788,300</t>
  </si>
  <si>
    <t xml:space="preserve">           $304,823,110</t>
  </si>
  <si>
    <t xml:space="preserve">           $140,753,910</t>
  </si>
  <si>
    <t xml:space="preserve">               $218,360</t>
  </si>
  <si>
    <t xml:space="preserve">            $98,459,700</t>
  </si>
  <si>
    <t xml:space="preserve">           $448,786,560</t>
  </si>
  <si>
    <t xml:space="preserve">            $63,104,330</t>
  </si>
  <si>
    <t xml:space="preserve">             $4,382,800</t>
  </si>
  <si>
    <t xml:space="preserve">                $49,230</t>
  </si>
  <si>
    <t xml:space="preserve">            $23,117,280</t>
  </si>
  <si>
    <t xml:space="preserve">            $17,246,480</t>
  </si>
  <si>
    <t xml:space="preserve">         $3,657,544,050</t>
  </si>
  <si>
    <t xml:space="preserve">           $583,634,260</t>
  </si>
  <si>
    <t xml:space="preserve">           $399,089,270</t>
  </si>
  <si>
    <t xml:space="preserve">               $685,470</t>
  </si>
  <si>
    <t xml:space="preserve">           $155,360,310</t>
  </si>
  <si>
    <t xml:space="preserve">               $179,510</t>
  </si>
  <si>
    <t xml:space="preserve">           $787,143,520</t>
  </si>
  <si>
    <t xml:space="preserve">           $141,411,140</t>
  </si>
  <si>
    <t xml:space="preserve">             $5,168,000</t>
  </si>
  <si>
    <t xml:space="preserve">            $27,935,390</t>
  </si>
  <si>
    <t xml:space="preserve">            $40,540,280</t>
  </si>
  <si>
    <t xml:space="preserve">         $3,617,379,350</t>
  </si>
  <si>
    <t xml:space="preserve">           $714,775,350</t>
  </si>
  <si>
    <t xml:space="preserve">           $463,188,710</t>
  </si>
  <si>
    <t xml:space="preserve">               $347,580</t>
  </si>
  <si>
    <t xml:space="preserve">           $218,767,130</t>
  </si>
  <si>
    <t xml:space="preserve">         $2,720,640,930</t>
  </si>
  <si>
    <t xml:space="preserve">           $182,615,170</t>
  </si>
  <si>
    <t xml:space="preserve">                 $6,780</t>
  </si>
  <si>
    <t xml:space="preserve">            $34,857,740</t>
  </si>
  <si>
    <t xml:space="preserve">             $1,700,000</t>
  </si>
  <si>
    <t xml:space="preserve">         $2,298,551,480</t>
  </si>
  <si>
    <t xml:space="preserve">           $398,165,350</t>
  </si>
  <si>
    <t xml:space="preserve">            $25,337,880</t>
  </si>
  <si>
    <t xml:space="preserve">            $60,611,900</t>
  </si>
  <si>
    <t xml:space="preserve">           $272,975,610</t>
  </si>
  <si>
    <t xml:space="preserve">            $93,710,040</t>
  </si>
  <si>
    <t xml:space="preserve">             $6,602,420</t>
  </si>
  <si>
    <t xml:space="preserve">               $154,710</t>
  </si>
  <si>
    <t xml:space="preserve">            $16,635,080</t>
  </si>
  <si>
    <t xml:space="preserve">               $313,660</t>
  </si>
  <si>
    <t xml:space="preserve">         $2,662,530,460</t>
  </si>
  <si>
    <t xml:space="preserve">           $399,716,010</t>
  </si>
  <si>
    <t xml:space="preserve">           $102,140,310</t>
  </si>
  <si>
    <t xml:space="preserve">               $244,440</t>
  </si>
  <si>
    <t xml:space="preserve">            $74,352,460</t>
  </si>
  <si>
    <t xml:space="preserve">             $5,511,750</t>
  </si>
  <si>
    <t xml:space="preserve">           $529,393,470</t>
  </si>
  <si>
    <t xml:space="preserve">            $57,133,180</t>
  </si>
  <si>
    <t xml:space="preserve">            $12,185,180</t>
  </si>
  <si>
    <t xml:space="preserve">                $30,750</t>
  </si>
  <si>
    <t xml:space="preserve">            $31,108,560</t>
  </si>
  <si>
    <t xml:space="preserve">             $9,420,480</t>
  </si>
  <si>
    <t xml:space="preserve">         $1,113,548,340</t>
  </si>
  <si>
    <t xml:space="preserve">           $200,160,760</t>
  </si>
  <si>
    <t xml:space="preserve">           $308,009,680</t>
  </si>
  <si>
    <t xml:space="preserve">               $133,540</t>
  </si>
  <si>
    <t xml:space="preserve">            $92,922,390</t>
  </si>
  <si>
    <t xml:space="preserve">             $4,684,880</t>
  </si>
  <si>
    <t xml:space="preserve">           $332,772,280</t>
  </si>
  <si>
    <t xml:space="preserve">            $42,503,690</t>
  </si>
  <si>
    <t xml:space="preserve">           $154,294,180</t>
  </si>
  <si>
    <t xml:space="preserve">               $363,420</t>
  </si>
  <si>
    <t xml:space="preserve">            $34,774,820</t>
  </si>
  <si>
    <t xml:space="preserve">             $4,845,920</t>
  </si>
  <si>
    <t xml:space="preserve">         $1,271,935,060</t>
  </si>
  <si>
    <t xml:space="preserve">           $215,699,540</t>
  </si>
  <si>
    <t xml:space="preserve">           $103,856,900</t>
  </si>
  <si>
    <t xml:space="preserve">            $75,617,810</t>
  </si>
  <si>
    <t xml:space="preserve">               $116,850</t>
  </si>
  <si>
    <t xml:space="preserve">             $1,077,240</t>
  </si>
  <si>
    <t xml:space="preserve">               $572,520</t>
  </si>
  <si>
    <t xml:space="preserve">             $5,027,270</t>
  </si>
  <si>
    <t xml:space="preserve">                 $5,090</t>
  </si>
  <si>
    <t xml:space="preserve">             $4,551,820</t>
  </si>
  <si>
    <t xml:space="preserve">               $130,600</t>
  </si>
  <si>
    <t xml:space="preserve">           $533,085,320</t>
  </si>
  <si>
    <t xml:space="preserve">            $29,572,440</t>
  </si>
  <si>
    <t xml:space="preserve">            $32,186,510</t>
  </si>
  <si>
    <t xml:space="preserve">                $93,970</t>
  </si>
  <si>
    <t xml:space="preserve">             $9,294,710</t>
  </si>
  <si>
    <t xml:space="preserve">             $3,026,870</t>
  </si>
  <si>
    <t xml:space="preserve">            $13,086,820</t>
  </si>
  <si>
    <t xml:space="preserve">               $202,870</t>
  </si>
  <si>
    <t xml:space="preserve">               $486,860</t>
  </si>
  <si>
    <t xml:space="preserve">             $3,178,360</t>
  </si>
  <si>
    <t xml:space="preserve">               $321,060</t>
  </si>
  <si>
    <t xml:space="preserve">                $37,660</t>
  </si>
  <si>
    <t xml:space="preserve">               $240,740</t>
  </si>
  <si>
    <t xml:space="preserve">            $11,434,490</t>
  </si>
  <si>
    <t xml:space="preserve">            $13,529,380</t>
  </si>
  <si>
    <t xml:space="preserve">             $4,165,300</t>
  </si>
  <si>
    <t xml:space="preserve">                $22,290</t>
  </si>
  <si>
    <t xml:space="preserve">             $5,022,930</t>
  </si>
  <si>
    <t xml:space="preserve">               $546,400</t>
  </si>
  <si>
    <t xml:space="preserve">             $3,055,280</t>
  </si>
  <si>
    <t xml:space="preserve">            $21,497,150</t>
  </si>
  <si>
    <t xml:space="preserve">         $6,686,452,260</t>
  </si>
  <si>
    <t xml:space="preserve">         $1,458,674,150</t>
  </si>
  <si>
    <t xml:space="preserve">           $443,604,780</t>
  </si>
  <si>
    <t xml:space="preserve">               $690,560</t>
  </si>
  <si>
    <t xml:space="preserve">           $273,906,590</t>
  </si>
  <si>
    <t xml:space="preserve">            $28,008,540</t>
  </si>
  <si>
    <t xml:space="preserve">         $6,377,537,470</t>
  </si>
  <si>
    <t xml:space="preserve">         $1,068,970,840</t>
  </si>
  <si>
    <t xml:space="preserve">           $735,035,570</t>
  </si>
  <si>
    <t xml:space="preserve">               $923,070</t>
  </si>
  <si>
    <t xml:space="preserve">           $385,531,960</t>
  </si>
  <si>
    <t xml:space="preserve">             $1,397,960</t>
  </si>
  <si>
    <t xml:space="preserve">           $323,328,410</t>
  </si>
  <si>
    <t xml:space="preserve">            $39,092,870</t>
  </si>
  <si>
    <t xml:space="preserve">            $11,532,440</t>
  </si>
  <si>
    <t xml:space="preserve">            $12,045,950</t>
  </si>
  <si>
    <t xml:space="preserve">           $293,054,340</t>
  </si>
  <si>
    <t xml:space="preserve">            $15,802,350</t>
  </si>
  <si>
    <t xml:space="preserve">            $20,353,740</t>
  </si>
  <si>
    <t xml:space="preserve">           $101,853,200</t>
  </si>
  <si>
    <t xml:space="preserve">            $61,974,330</t>
  </si>
  <si>
    <t xml:space="preserve">            $11,761,330</t>
  </si>
  <si>
    <t xml:space="preserve">                $33,900</t>
  </si>
  <si>
    <t xml:space="preserve">             $5,044,040</t>
  </si>
  <si>
    <t xml:space="preserve">             $6,816,280</t>
  </si>
  <si>
    <t xml:space="preserve">           $264,871,470</t>
  </si>
  <si>
    <t xml:space="preserve">            $75,219,490</t>
  </si>
  <si>
    <t xml:space="preserve">           $278,361,530</t>
  </si>
  <si>
    <t xml:space="preserve">               $378,710</t>
  </si>
  <si>
    <t xml:space="preserve">            $21,146,170</t>
  </si>
  <si>
    <t xml:space="preserve">             $7,835,120</t>
  </si>
  <si>
    <t xml:space="preserve">         $1,647,966,720</t>
  </si>
  <si>
    <t xml:space="preserve">           $253,142,710</t>
  </si>
  <si>
    <t xml:space="preserve">           $223,508,500</t>
  </si>
  <si>
    <t xml:space="preserve">                $43,790</t>
  </si>
  <si>
    <t xml:space="preserve">           $108,565,090</t>
  </si>
  <si>
    <t xml:space="preserve">             $3,152,590</t>
  </si>
  <si>
    <t xml:space="preserve">           $836,058,470</t>
  </si>
  <si>
    <t xml:space="preserve">            $45,256,720</t>
  </si>
  <si>
    <t xml:space="preserve">            $38,003,910</t>
  </si>
  <si>
    <t xml:space="preserve">               $180,280</t>
  </si>
  <si>
    <t xml:space="preserve">            $25,385,550</t>
  </si>
  <si>
    <t xml:space="preserve">               $911,400</t>
  </si>
  <si>
    <t xml:space="preserve">         $1,584,453,230</t>
  </si>
  <si>
    <t xml:space="preserve">           $282,221,250</t>
  </si>
  <si>
    <t xml:space="preserve">           $132,394,150</t>
  </si>
  <si>
    <t xml:space="preserve">               $124,910</t>
  </si>
  <si>
    <t xml:space="preserve">            $54,237,380</t>
  </si>
  <si>
    <t xml:space="preserve">           $298,965,100</t>
  </si>
  <si>
    <t xml:space="preserve">            $15,060,940</t>
  </si>
  <si>
    <t xml:space="preserve">             $1,108,770</t>
  </si>
  <si>
    <t xml:space="preserve">                $59,620</t>
  </si>
  <si>
    <t xml:space="preserve">            $12,119,170</t>
  </si>
  <si>
    <t xml:space="preserve">             $3,486,720</t>
  </si>
  <si>
    <t xml:space="preserve">           $928,757,750</t>
  </si>
  <si>
    <t xml:space="preserve">           $128,209,510</t>
  </si>
  <si>
    <t xml:space="preserve">            $62,647,880</t>
  </si>
  <si>
    <t xml:space="preserve">            $12,589,440</t>
  </si>
  <si>
    <t xml:space="preserve">           $472,173,720</t>
  </si>
  <si>
    <t xml:space="preserve">            $96,976,060</t>
  </si>
  <si>
    <t xml:space="preserve">            $22,200,230</t>
  </si>
  <si>
    <t xml:space="preserve">               $103,750</t>
  </si>
  <si>
    <t xml:space="preserve">            $47,281,350</t>
  </si>
  <si>
    <t xml:space="preserve">           $940,926,740</t>
  </si>
  <si>
    <t xml:space="preserve">           $146,021,730</t>
  </si>
  <si>
    <t xml:space="preserve">            $34,278,640</t>
  </si>
  <si>
    <t xml:space="preserve">                $76,680</t>
  </si>
  <si>
    <t xml:space="preserve">            $27,746,920</t>
  </si>
  <si>
    <t xml:space="preserve">               $173,630</t>
  </si>
  <si>
    <t xml:space="preserve">           $722,693,860</t>
  </si>
  <si>
    <t xml:space="preserve">           $134,562,020</t>
  </si>
  <si>
    <t xml:space="preserve">             $1,231,190</t>
  </si>
  <si>
    <t xml:space="preserve">                 $1,200</t>
  </si>
  <si>
    <t xml:space="preserve">            $21,064,980</t>
  </si>
  <si>
    <t xml:space="preserve">             $3,950,440</t>
  </si>
  <si>
    <t xml:space="preserve">         $2,185,779,640</t>
  </si>
  <si>
    <t xml:space="preserve">           $547,624,780</t>
  </si>
  <si>
    <t xml:space="preserve">            $56,029,280</t>
  </si>
  <si>
    <t xml:space="preserve">                $45,950</t>
  </si>
  <si>
    <t xml:space="preserve">            $82,611,000</t>
  </si>
  <si>
    <t xml:space="preserve">            $13,236,530</t>
  </si>
  <si>
    <t xml:space="preserve">        $19,575,585,930</t>
  </si>
  <si>
    <t xml:space="preserve">         $6,035,210,500</t>
  </si>
  <si>
    <t xml:space="preserve">         $1,477,978,460</t>
  </si>
  <si>
    <t xml:space="preserve">            $11,505,420</t>
  </si>
  <si>
    <t xml:space="preserve">           $880,892,470</t>
  </si>
  <si>
    <t xml:space="preserve">             $3,253,990</t>
  </si>
  <si>
    <t xml:space="preserve">         $2,148,752,820</t>
  </si>
  <si>
    <t xml:space="preserve">           $544,093,920</t>
  </si>
  <si>
    <t xml:space="preserve">            $50,542,260</t>
  </si>
  <si>
    <t xml:space="preserve">                 $2,850</t>
  </si>
  <si>
    <t xml:space="preserve">            $69,171,690</t>
  </si>
  <si>
    <t xml:space="preserve">               $103,270</t>
  </si>
  <si>
    <t xml:space="preserve">         $1,359,768,830</t>
  </si>
  <si>
    <t xml:space="preserve">           $217,859,850</t>
  </si>
  <si>
    <t xml:space="preserve">            $59,741,550</t>
  </si>
  <si>
    <t xml:space="preserve">               $112,490</t>
  </si>
  <si>
    <t xml:space="preserve">            $62,098,850</t>
  </si>
  <si>
    <t xml:space="preserve">           $393,726,050</t>
  </si>
  <si>
    <t xml:space="preserve">            $49,629,690</t>
  </si>
  <si>
    <t xml:space="preserve">             $3,493,890</t>
  </si>
  <si>
    <t xml:space="preserve">                $20,880</t>
  </si>
  <si>
    <t xml:space="preserve">            $21,501,900</t>
  </si>
  <si>
    <t xml:space="preserve">             $1,348,520</t>
  </si>
  <si>
    <t xml:space="preserve">         $1,412,077,270</t>
  </si>
  <si>
    <t xml:space="preserve">           $227,723,790</t>
  </si>
  <si>
    <t xml:space="preserve">           $180,905,780</t>
  </si>
  <si>
    <t xml:space="preserve">                $14,280</t>
  </si>
  <si>
    <t xml:space="preserve">            $35,708,530</t>
  </si>
  <si>
    <t xml:space="preserve">               $775,290</t>
  </si>
  <si>
    <t xml:space="preserve">         $1,437,603,010</t>
  </si>
  <si>
    <t xml:space="preserve">           $293,874,910</t>
  </si>
  <si>
    <t xml:space="preserve">           $132,353,480</t>
  </si>
  <si>
    <t xml:space="preserve">               $109,130</t>
  </si>
  <si>
    <t xml:space="preserve">            $53,672,940</t>
  </si>
  <si>
    <t xml:space="preserve">               $126,020</t>
  </si>
  <si>
    <t xml:space="preserve">             $2,258,950</t>
  </si>
  <si>
    <t xml:space="preserve">                $10,350</t>
  </si>
  <si>
    <t xml:space="preserve">                $50,170</t>
  </si>
  <si>
    <t xml:space="preserve">           $723,692,530</t>
  </si>
  <si>
    <t xml:space="preserve">           $140,746,980</t>
  </si>
  <si>
    <t xml:space="preserve">            $25,618,810</t>
  </si>
  <si>
    <t xml:space="preserve">            $18,750,880</t>
  </si>
  <si>
    <t xml:space="preserve">         $2,690,258,080</t>
  </si>
  <si>
    <t xml:space="preserve">           $189,970,100</t>
  </si>
  <si>
    <t xml:space="preserve">            $33,884,620</t>
  </si>
  <si>
    <t xml:space="preserve">                $28,560</t>
  </si>
  <si>
    <t xml:space="preserve">         $1,134,666,060</t>
  </si>
  <si>
    <t xml:space="preserve">           $152,395,750</t>
  </si>
  <si>
    <t xml:space="preserve">            $12,092,370</t>
  </si>
  <si>
    <t xml:space="preserve">             $6,133,810</t>
  </si>
  <si>
    <t xml:space="preserve">           $790,735,760</t>
  </si>
  <si>
    <t xml:space="preserve">           $139,634,970</t>
  </si>
  <si>
    <t xml:space="preserve">                $61,670</t>
  </si>
  <si>
    <t xml:space="preserve">            $21,695,930</t>
  </si>
  <si>
    <t xml:space="preserve">             $3,457,470</t>
  </si>
  <si>
    <t xml:space="preserve">             $1,184,940</t>
  </si>
  <si>
    <t xml:space="preserve">               $143,930</t>
  </si>
  <si>
    <t xml:space="preserve">               $494,550</t>
  </si>
  <si>
    <t xml:space="preserve">               $906,400</t>
  </si>
  <si>
    <t xml:space="preserve">           $312,295,660</t>
  </si>
  <si>
    <t xml:space="preserve">            $47,881,570</t>
  </si>
  <si>
    <t xml:space="preserve">            $11,552,020</t>
  </si>
  <si>
    <t xml:space="preserve">             $4,671,580</t>
  </si>
  <si>
    <t xml:space="preserve">             $1,259,120</t>
  </si>
  <si>
    <t xml:space="preserve">           $183,254,850</t>
  </si>
  <si>
    <t xml:space="preserve">            $34,704,950</t>
  </si>
  <si>
    <t xml:space="preserve">           $242,951,390</t>
  </si>
  <si>
    <t xml:space="preserve">                $32,750</t>
  </si>
  <si>
    <t xml:space="preserve">            $48,625,560</t>
  </si>
  <si>
    <t xml:space="preserve">             $6,500,800</t>
  </si>
  <si>
    <t xml:space="preserve">               $343,250</t>
  </si>
  <si>
    <t xml:space="preserve">               $231,080</t>
  </si>
  <si>
    <t xml:space="preserve">               $809,440</t>
  </si>
  <si>
    <t xml:space="preserve">             $6,145,830</t>
  </si>
  <si>
    <t xml:space="preserve">               $106,840</t>
  </si>
  <si>
    <t xml:space="preserve">                $39,470</t>
  </si>
  <si>
    <t xml:space="preserve">               $481,760</t>
  </si>
  <si>
    <t xml:space="preserve">            $55,060,510</t>
  </si>
  <si>
    <t xml:space="preserve">            $14,774,810</t>
  </si>
  <si>
    <t xml:space="preserve">               $888,910</t>
  </si>
  <si>
    <t xml:space="preserve">                $28,350</t>
  </si>
  <si>
    <t xml:space="preserve">             $1,720,710</t>
  </si>
  <si>
    <t xml:space="preserve">            $56,329,750</t>
  </si>
  <si>
    <t xml:space="preserve">             $5,673,680</t>
  </si>
  <si>
    <t xml:space="preserve">             $1,387,500</t>
  </si>
  <si>
    <t xml:space="preserve">               $461,680</t>
  </si>
  <si>
    <t xml:space="preserve">           $797,920,990</t>
  </si>
  <si>
    <t xml:space="preserve">           $116,585,540</t>
  </si>
  <si>
    <t xml:space="preserve">            $16,935,900</t>
  </si>
  <si>
    <t xml:space="preserve">               $944,280</t>
  </si>
  <si>
    <t xml:space="preserve">           $178,762,720</t>
  </si>
  <si>
    <t xml:space="preserve">            $28,929,750</t>
  </si>
  <si>
    <t xml:space="preserve">           $139,193,280</t>
  </si>
  <si>
    <t xml:space="preserve">                $53,420</t>
  </si>
  <si>
    <t xml:space="preserve">             $7,035,420</t>
  </si>
  <si>
    <t xml:space="preserve">            $41,127,590</t>
  </si>
  <si>
    <t xml:space="preserve">               $691,690</t>
  </si>
  <si>
    <t xml:space="preserve">               $464,160</t>
  </si>
  <si>
    <t xml:space="preserve">            $14,143,570</t>
  </si>
  <si>
    <t xml:space="preserve">             $7,044,320</t>
  </si>
  <si>
    <t xml:space="preserve">            $40,209,670</t>
  </si>
  <si>
    <t xml:space="preserve">                 $6,150</t>
  </si>
  <si>
    <t xml:space="preserve">             $1,115,850</t>
  </si>
  <si>
    <t xml:space="preserve">            $14,411,330</t>
  </si>
  <si>
    <t xml:space="preserve">               $317,620</t>
  </si>
  <si>
    <t xml:space="preserve">               $453,510</t>
  </si>
  <si>
    <t xml:space="preserve">               $494,710</t>
  </si>
  <si>
    <t xml:space="preserve">             $1,827,060</t>
  </si>
  <si>
    <t xml:space="preserve">                $58,280</t>
  </si>
  <si>
    <t xml:space="preserve">                $10,240</t>
  </si>
  <si>
    <t xml:space="preserve">                 $3,280</t>
  </si>
  <si>
    <t xml:space="preserve">            $52,337,910</t>
  </si>
  <si>
    <t xml:space="preserve">        $25,496,001,360</t>
  </si>
  <si>
    <t xml:space="preserve">         $6,871,597,170</t>
  </si>
  <si>
    <t xml:space="preserve">         $2,000,023,750</t>
  </si>
  <si>
    <t xml:space="preserve">            $12,374,300</t>
  </si>
  <si>
    <t xml:space="preserve">         $1,229,904,150</t>
  </si>
  <si>
    <t xml:space="preserve">             $5,119,400</t>
  </si>
  <si>
    <t xml:space="preserve">         $1,284,120,390</t>
  </si>
  <si>
    <t xml:space="preserve">           $216,094,870</t>
  </si>
  <si>
    <t xml:space="preserve">            $76,426,500</t>
  </si>
  <si>
    <t xml:space="preserve">            $98,276,310</t>
  </si>
  <si>
    <t xml:space="preserve">        $38,052,606,950</t>
  </si>
  <si>
    <t xml:space="preserve">         $8,681,283,850</t>
  </si>
  <si>
    <t xml:space="preserve">         $2,604,266,020</t>
  </si>
  <si>
    <t xml:space="preserve">            $13,049,710</t>
  </si>
  <si>
    <t xml:space="preserve">         $1,661,014,700</t>
  </si>
  <si>
    <t>IN COUNTY ASSESSED_TOTAL</t>
  </si>
  <si>
    <t>OUT OF COUNTY ASSESSED_TOTAL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</si>
</sst>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 vertical="center"/>
    </xf>
    <xf numFmtId="42" fontId="0" fillId="0" borderId="0" xfId="43" applyNumberFormat="1" applyFont="1"/>
    <xf numFmtId="0" fontId="16" fillId="0" borderId="0" xfId="0" applyFont="1" applyAlignment="1">
      <alignment horizontal="center" vertical="center" wrapText="1"/>
    </xf>
    <xf numFmtId="42" fontId="16" fillId="0" borderId="0" xfId="43" applyNumberFormat="1" applyFont="1" applyAlignment="1">
      <alignment horizontal="center" vertical="center" wrapText="1"/>
    </xf>
    <xf numFmtId="0" fontId="0" fillId="0" borderId="0" xfId="0" applyAlignment="1">
      <alignment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EF52-0D61-4975-91B8-11E43F5D9DD1}">
  <sheetPr>
    <pageSetUpPr fitToPage="1"/>
  </sheetPr>
  <dimension ref="A1:H522"/>
  <sheetViews>
    <sheetView tabSelected="1" zoomScaleNormal="100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37.140625" style="3" bestFit="1" customWidth="1"/>
    <col min="2" max="2" width="37.28515625" bestFit="1" customWidth="1"/>
    <col min="3" max="3" width="22" customWidth="1"/>
    <col min="4" max="4" width="19.85546875" style="4" bestFit="1" customWidth="1"/>
    <col min="5" max="6" width="18.5703125" style="4" bestFit="1" customWidth="1"/>
    <col min="8" max="8" width="18.140625" customWidth="1"/>
  </cols>
  <sheetData>
    <row r="1" spans="1:6" s="7" customFormat="1" ht="30" x14ac:dyDescent="0.25">
      <c r="A1" s="5" t="s">
        <v>0</v>
      </c>
      <c r="B1" s="5" t="s">
        <v>1</v>
      </c>
      <c r="C1" s="5" t="s">
        <v>2</v>
      </c>
      <c r="D1" s="6" t="s">
        <v>328</v>
      </c>
      <c r="E1" s="6" t="s">
        <v>329</v>
      </c>
      <c r="F1" s="6" t="s">
        <v>3</v>
      </c>
    </row>
    <row r="2" spans="1:6" ht="15.75" customHeight="1" x14ac:dyDescent="0.25">
      <c r="A2" s="3" t="str">
        <f t="shared" ref="A2:A64" si="0">"RP_OH"</f>
        <v>RP_OH</v>
      </c>
      <c r="B2" t="str">
        <f>"201 BEXLEY CSD"</f>
        <v>201 BEXLEY CSD</v>
      </c>
      <c r="C2" t="str">
        <f>"1-RESIDENTIAL"</f>
        <v>1-RESIDENTIAL</v>
      </c>
      <c r="D2" s="4" t="s">
        <v>6</v>
      </c>
      <c r="F2" s="4">
        <v>809776350</v>
      </c>
    </row>
    <row r="3" spans="1:6" ht="13.5" customHeight="1" x14ac:dyDescent="0.25">
      <c r="A3" s="3" t="str">
        <f t="shared" si="0"/>
        <v>RP_OH</v>
      </c>
      <c r="B3" t="str">
        <f>"201 BEXLEY CSD"</f>
        <v>201 BEXLEY CSD</v>
      </c>
      <c r="C3" t="str">
        <f>"2-COMMERCIAL"</f>
        <v>2-COMMERCIAL</v>
      </c>
      <c r="D3" s="4" t="s">
        <v>7</v>
      </c>
      <c r="F3" s="4">
        <v>29329710</v>
      </c>
    </row>
    <row r="4" spans="1:6" ht="14.25" customHeight="1" x14ac:dyDescent="0.25">
      <c r="A4" s="3" t="str">
        <f t="shared" si="0"/>
        <v>RP_OH</v>
      </c>
      <c r="B4" t="str">
        <f>"201 BEXLEY CSD"</f>
        <v>201 BEXLEY CSD</v>
      </c>
      <c r="C4" t="str">
        <f>"3-UTILITIES (REAL)"</f>
        <v>3-UTILITIES (REAL)</v>
      </c>
      <c r="D4" s="4" t="s">
        <v>8</v>
      </c>
      <c r="F4" s="4">
        <v>0</v>
      </c>
    </row>
    <row r="5" spans="1:6" ht="15" customHeight="1" x14ac:dyDescent="0.25">
      <c r="A5" s="3" t="str">
        <f t="shared" si="0"/>
        <v>RP_OH</v>
      </c>
      <c r="B5" t="str">
        <f>"201 BEXLEY CSD"</f>
        <v>201 BEXLEY CSD</v>
      </c>
      <c r="C5" t="str">
        <f>"5-UTILITIES (PERSONAL)"</f>
        <v>5-UTILITIES (PERSONAL)</v>
      </c>
      <c r="D5" s="4" t="s">
        <v>9</v>
      </c>
      <c r="F5" s="4">
        <v>7222610</v>
      </c>
    </row>
    <row r="6" spans="1:6" ht="12.75" customHeight="1" x14ac:dyDescent="0.25">
      <c r="B6" t="s">
        <v>5</v>
      </c>
      <c r="F6" s="4">
        <v>846328670</v>
      </c>
    </row>
    <row r="7" spans="1:6" x14ac:dyDescent="0.25">
      <c r="A7" s="3" t="str">
        <f t="shared" si="0"/>
        <v>RP_OH</v>
      </c>
      <c r="B7" t="str">
        <f t="shared" ref="B7:B12" si="1">"202 COLUMBUS CSD"</f>
        <v>202 COLUMBUS CSD</v>
      </c>
      <c r="C7" t="str">
        <f>"1-AGRICULTURAL"</f>
        <v>1-AGRICULTURAL</v>
      </c>
      <c r="D7" s="4" t="s">
        <v>10</v>
      </c>
      <c r="F7" s="4">
        <v>6086080</v>
      </c>
    </row>
    <row r="8" spans="1:6" x14ac:dyDescent="0.25">
      <c r="A8" s="3" t="str">
        <f t="shared" si="0"/>
        <v>RP_OH</v>
      </c>
      <c r="B8" t="str">
        <f t="shared" si="1"/>
        <v>202 COLUMBUS CSD</v>
      </c>
      <c r="C8" t="str">
        <f>"1-RESIDENTIAL"</f>
        <v>1-RESIDENTIAL</v>
      </c>
      <c r="D8" s="4" t="s">
        <v>11</v>
      </c>
      <c r="F8" s="4">
        <v>11894688410</v>
      </c>
    </row>
    <row r="9" spans="1:6" x14ac:dyDescent="0.25">
      <c r="A9" s="3" t="str">
        <f t="shared" si="0"/>
        <v>RP_OH</v>
      </c>
      <c r="B9" t="str">
        <f t="shared" si="1"/>
        <v>202 COLUMBUS CSD</v>
      </c>
      <c r="C9" t="str">
        <f>"2-COMMERCIAL"</f>
        <v>2-COMMERCIAL</v>
      </c>
      <c r="D9" s="4" t="s">
        <v>12</v>
      </c>
      <c r="F9" s="4">
        <v>4336039440</v>
      </c>
    </row>
    <row r="10" spans="1:6" x14ac:dyDescent="0.25">
      <c r="A10" s="3" t="str">
        <f t="shared" si="0"/>
        <v>RP_OH</v>
      </c>
      <c r="B10" t="str">
        <f t="shared" si="1"/>
        <v>202 COLUMBUS CSD</v>
      </c>
      <c r="C10" t="str">
        <f>"2-INDUSTRIAL"</f>
        <v>2-INDUSTRIAL</v>
      </c>
      <c r="D10" s="4" t="s">
        <v>13</v>
      </c>
      <c r="F10" s="4">
        <v>798389460</v>
      </c>
    </row>
    <row r="11" spans="1:6" x14ac:dyDescent="0.25">
      <c r="A11" s="3" t="str">
        <f t="shared" si="0"/>
        <v>RP_OH</v>
      </c>
      <c r="B11" t="str">
        <f t="shared" si="1"/>
        <v>202 COLUMBUS CSD</v>
      </c>
      <c r="C11" t="str">
        <f>"3-UTILITIES (REAL)"</f>
        <v>3-UTILITIES (REAL)</v>
      </c>
      <c r="D11" s="4" t="s">
        <v>14</v>
      </c>
      <c r="F11" s="4">
        <v>10694080</v>
      </c>
    </row>
    <row r="12" spans="1:6" x14ac:dyDescent="0.25">
      <c r="A12" s="3" t="str">
        <f t="shared" si="0"/>
        <v>RP_OH</v>
      </c>
      <c r="B12" t="str">
        <f t="shared" si="1"/>
        <v>202 COLUMBUS CSD</v>
      </c>
      <c r="C12" t="str">
        <f>"5-UTILITIES (PERSONAL)"</f>
        <v>5-UTILITIES (PERSONAL)</v>
      </c>
      <c r="D12" s="4" t="s">
        <v>15</v>
      </c>
      <c r="F12" s="4">
        <v>573314660</v>
      </c>
    </row>
    <row r="13" spans="1:6" x14ac:dyDescent="0.25">
      <c r="B13" t="s">
        <v>5</v>
      </c>
      <c r="D13" s="4">
        <v>17619212130</v>
      </c>
      <c r="E13" s="4">
        <v>0</v>
      </c>
      <c r="F13" s="4">
        <v>17619212130</v>
      </c>
    </row>
    <row r="14" spans="1:6" x14ac:dyDescent="0.25">
      <c r="A14" s="3" t="str">
        <f t="shared" si="0"/>
        <v>RP_OH</v>
      </c>
      <c r="B14" t="str">
        <f t="shared" ref="B14:B19" si="2">"203 DUBLIN CSD"</f>
        <v>203 DUBLIN CSD</v>
      </c>
      <c r="C14" t="str">
        <f>"1-AGRICULTURAL"</f>
        <v>1-AGRICULTURAL</v>
      </c>
      <c r="D14" s="4" t="s">
        <v>16</v>
      </c>
      <c r="E14" s="4">
        <v>13318180</v>
      </c>
      <c r="F14" s="4">
        <v>14425130</v>
      </c>
    </row>
    <row r="15" spans="1:6" x14ac:dyDescent="0.25">
      <c r="A15" s="3" t="str">
        <f t="shared" si="0"/>
        <v>RP_OH</v>
      </c>
      <c r="B15" t="str">
        <f t="shared" si="2"/>
        <v>203 DUBLIN CSD</v>
      </c>
      <c r="C15" t="str">
        <f>"1-RESIDENTIAL"</f>
        <v>1-RESIDENTIAL</v>
      </c>
      <c r="D15" s="4" t="s">
        <v>17</v>
      </c>
      <c r="E15" s="4">
        <v>1782518330</v>
      </c>
      <c r="F15" s="4">
        <v>4797262480</v>
      </c>
    </row>
    <row r="16" spans="1:6" x14ac:dyDescent="0.25">
      <c r="A16" s="3" t="str">
        <f t="shared" si="0"/>
        <v>RP_OH</v>
      </c>
      <c r="B16" t="str">
        <f t="shared" si="2"/>
        <v>203 DUBLIN CSD</v>
      </c>
      <c r="C16" t="str">
        <f>"2-COMMERCIAL"</f>
        <v>2-COMMERCIAL</v>
      </c>
      <c r="D16" s="4" t="s">
        <v>18</v>
      </c>
      <c r="E16" s="4">
        <v>32948640</v>
      </c>
      <c r="F16" s="4">
        <v>907213140</v>
      </c>
    </row>
    <row r="17" spans="1:6" x14ac:dyDescent="0.25">
      <c r="A17" s="3" t="str">
        <f t="shared" si="0"/>
        <v>RP_OH</v>
      </c>
      <c r="B17" t="str">
        <f t="shared" si="2"/>
        <v>203 DUBLIN CSD</v>
      </c>
      <c r="C17" t="str">
        <f>"2-INDUSTRIAL"</f>
        <v>2-INDUSTRIAL</v>
      </c>
      <c r="D17" s="4" t="s">
        <v>19</v>
      </c>
      <c r="E17" s="4">
        <v>3561220</v>
      </c>
      <c r="F17" s="4">
        <v>43049460</v>
      </c>
    </row>
    <row r="18" spans="1:6" x14ac:dyDescent="0.25">
      <c r="A18" s="3" t="str">
        <f t="shared" si="0"/>
        <v>RP_OH</v>
      </c>
      <c r="B18" t="str">
        <f t="shared" si="2"/>
        <v>203 DUBLIN CSD</v>
      </c>
      <c r="C18" t="str">
        <f>"3-UTILITIES (REAL)"</f>
        <v>3-UTILITIES (REAL)</v>
      </c>
      <c r="D18" s="4" t="s">
        <v>8</v>
      </c>
      <c r="E18" s="4">
        <v>0</v>
      </c>
      <c r="F18" s="4">
        <v>0</v>
      </c>
    </row>
    <row r="19" spans="1:6" x14ac:dyDescent="0.25">
      <c r="A19" s="3" t="str">
        <f t="shared" si="0"/>
        <v>RP_OH</v>
      </c>
      <c r="B19" t="str">
        <f t="shared" si="2"/>
        <v>203 DUBLIN CSD</v>
      </c>
      <c r="C19" t="str">
        <f>"5-UTILITIES (PERSONAL)"</f>
        <v>5-UTILITIES (PERSONAL)</v>
      </c>
      <c r="D19" s="4" t="s">
        <v>20</v>
      </c>
      <c r="E19" s="4">
        <v>17473270</v>
      </c>
      <c r="F19" s="4">
        <v>130980870</v>
      </c>
    </row>
    <row r="20" spans="1:6" x14ac:dyDescent="0.25">
      <c r="B20" t="s">
        <v>5</v>
      </c>
      <c r="D20" s="4">
        <v>4043111440</v>
      </c>
      <c r="E20" s="4">
        <v>1849819640</v>
      </c>
      <c r="F20" s="4">
        <v>5892931080</v>
      </c>
    </row>
    <row r="21" spans="1:6" x14ac:dyDescent="0.25">
      <c r="A21" s="3" t="str">
        <f t="shared" si="0"/>
        <v>RP_OH</v>
      </c>
      <c r="B21" t="str">
        <f t="shared" ref="B21:B26" si="3">"204 GAHANNA JEFFERSON CSD"</f>
        <v>204 GAHANNA JEFFERSON CSD</v>
      </c>
      <c r="C21" t="str">
        <f>"1-AGRICULTURAL"</f>
        <v>1-AGRICULTURAL</v>
      </c>
      <c r="D21" s="4" t="s">
        <v>21</v>
      </c>
      <c r="F21" s="4">
        <v>3125260</v>
      </c>
    </row>
    <row r="22" spans="1:6" x14ac:dyDescent="0.25">
      <c r="A22" s="3" t="str">
        <f t="shared" si="0"/>
        <v>RP_OH</v>
      </c>
      <c r="B22" t="str">
        <f t="shared" si="3"/>
        <v>204 GAHANNA JEFFERSON CSD</v>
      </c>
      <c r="C22" t="str">
        <f>"1-RESIDENTIAL"</f>
        <v>1-RESIDENTIAL</v>
      </c>
      <c r="D22" s="4" t="s">
        <v>22</v>
      </c>
      <c r="F22" s="4">
        <v>2057788300</v>
      </c>
    </row>
    <row r="23" spans="1:6" x14ac:dyDescent="0.25">
      <c r="A23" s="3" t="str">
        <f t="shared" si="0"/>
        <v>RP_OH</v>
      </c>
      <c r="B23" t="str">
        <f t="shared" si="3"/>
        <v>204 GAHANNA JEFFERSON CSD</v>
      </c>
      <c r="C23" t="str">
        <f>"2-COMMERCIAL"</f>
        <v>2-COMMERCIAL</v>
      </c>
      <c r="D23" s="4" t="s">
        <v>23</v>
      </c>
      <c r="F23" s="4">
        <v>304823110</v>
      </c>
    </row>
    <row r="24" spans="1:6" x14ac:dyDescent="0.25">
      <c r="A24" s="3" t="str">
        <f t="shared" si="0"/>
        <v>RP_OH</v>
      </c>
      <c r="B24" t="str">
        <f t="shared" si="3"/>
        <v>204 GAHANNA JEFFERSON CSD</v>
      </c>
      <c r="C24" t="str">
        <f>"2-INDUSTRIAL"</f>
        <v>2-INDUSTRIAL</v>
      </c>
      <c r="D24" s="4" t="s">
        <v>24</v>
      </c>
      <c r="F24" s="4">
        <v>140753910</v>
      </c>
    </row>
    <row r="25" spans="1:6" x14ac:dyDescent="0.25">
      <c r="A25" s="3" t="str">
        <f t="shared" si="0"/>
        <v>RP_OH</v>
      </c>
      <c r="B25" t="str">
        <f t="shared" si="3"/>
        <v>204 GAHANNA JEFFERSON CSD</v>
      </c>
      <c r="C25" t="str">
        <f>"3-UTILITIES (REAL)"</f>
        <v>3-UTILITIES (REAL)</v>
      </c>
      <c r="D25" s="4" t="s">
        <v>25</v>
      </c>
      <c r="F25" s="4">
        <v>218360</v>
      </c>
    </row>
    <row r="26" spans="1:6" x14ac:dyDescent="0.25">
      <c r="A26" s="3" t="str">
        <f t="shared" si="0"/>
        <v>RP_OH</v>
      </c>
      <c r="B26" t="str">
        <f t="shared" si="3"/>
        <v>204 GAHANNA JEFFERSON CSD</v>
      </c>
      <c r="C26" t="str">
        <f>"5-UTILITIES (PERSONAL)"</f>
        <v>5-UTILITIES (PERSONAL)</v>
      </c>
      <c r="D26" s="4" t="s">
        <v>26</v>
      </c>
      <c r="F26" s="4">
        <v>98459700</v>
      </c>
    </row>
    <row r="27" spans="1:6" x14ac:dyDescent="0.25">
      <c r="B27" t="s">
        <v>5</v>
      </c>
      <c r="D27" s="4">
        <v>2605168640</v>
      </c>
      <c r="E27" s="4">
        <v>0</v>
      </c>
      <c r="F27" s="4">
        <v>2605168640</v>
      </c>
    </row>
    <row r="28" spans="1:6" x14ac:dyDescent="0.25">
      <c r="A28" s="3" t="str">
        <f t="shared" si="0"/>
        <v>RP_OH</v>
      </c>
      <c r="B28" t="str">
        <f t="shared" ref="B28:B32" si="4">"205 GRANDVIEW HEIGHTS CSD"</f>
        <v>205 GRANDVIEW HEIGHTS CSD</v>
      </c>
      <c r="C28" t="str">
        <f>"1-RESIDENTIAL"</f>
        <v>1-RESIDENTIAL</v>
      </c>
      <c r="D28" s="4" t="s">
        <v>27</v>
      </c>
      <c r="F28" s="4">
        <v>448786560</v>
      </c>
    </row>
    <row r="29" spans="1:6" x14ac:dyDescent="0.25">
      <c r="A29" s="3" t="str">
        <f t="shared" si="0"/>
        <v>RP_OH</v>
      </c>
      <c r="B29" t="str">
        <f t="shared" si="4"/>
        <v>205 GRANDVIEW HEIGHTS CSD</v>
      </c>
      <c r="C29" t="str">
        <f>"2-COMMERCIAL"</f>
        <v>2-COMMERCIAL</v>
      </c>
      <c r="D29" s="4" t="s">
        <v>28</v>
      </c>
      <c r="F29" s="4">
        <v>63104330</v>
      </c>
    </row>
    <row r="30" spans="1:6" x14ac:dyDescent="0.25">
      <c r="A30" s="3" t="str">
        <f t="shared" si="0"/>
        <v>RP_OH</v>
      </c>
      <c r="B30" t="str">
        <f t="shared" si="4"/>
        <v>205 GRANDVIEW HEIGHTS CSD</v>
      </c>
      <c r="C30" t="str">
        <f>"2-INDUSTRIAL"</f>
        <v>2-INDUSTRIAL</v>
      </c>
      <c r="D30" s="4" t="s">
        <v>29</v>
      </c>
      <c r="F30" s="4">
        <v>4382800</v>
      </c>
    </row>
    <row r="31" spans="1:6" x14ac:dyDescent="0.25">
      <c r="A31" s="3" t="str">
        <f t="shared" si="0"/>
        <v>RP_OH</v>
      </c>
      <c r="B31" t="str">
        <f t="shared" si="4"/>
        <v>205 GRANDVIEW HEIGHTS CSD</v>
      </c>
      <c r="C31" t="str">
        <f>"3-UTILITIES (REAL)"</f>
        <v>3-UTILITIES (REAL)</v>
      </c>
      <c r="D31" s="4" t="s">
        <v>30</v>
      </c>
      <c r="F31" s="4">
        <v>49230</v>
      </c>
    </row>
    <row r="32" spans="1:6" x14ac:dyDescent="0.25">
      <c r="A32" s="3" t="str">
        <f t="shared" si="0"/>
        <v>RP_OH</v>
      </c>
      <c r="B32" t="str">
        <f t="shared" si="4"/>
        <v>205 GRANDVIEW HEIGHTS CSD</v>
      </c>
      <c r="C32" t="str">
        <f>"5-UTILITIES (PERSONAL)"</f>
        <v>5-UTILITIES (PERSONAL)</v>
      </c>
      <c r="D32" s="4" t="s">
        <v>31</v>
      </c>
      <c r="F32" s="4">
        <v>23117280</v>
      </c>
    </row>
    <row r="33" spans="1:6" x14ac:dyDescent="0.25">
      <c r="B33" t="s">
        <v>5</v>
      </c>
      <c r="D33" s="4">
        <v>539440200</v>
      </c>
      <c r="E33" s="4">
        <v>0</v>
      </c>
      <c r="F33" s="4">
        <v>539440200</v>
      </c>
    </row>
    <row r="34" spans="1:6" x14ac:dyDescent="0.25">
      <c r="A34" s="3" t="str">
        <f t="shared" si="0"/>
        <v>RP_OH</v>
      </c>
      <c r="B34" t="str">
        <f t="shared" ref="B34:B39" si="5">"206 HILLIARD CSD"</f>
        <v>206 HILLIARD CSD</v>
      </c>
      <c r="C34" t="str">
        <f>"1-AGRICULTURAL"</f>
        <v>1-AGRICULTURAL</v>
      </c>
      <c r="D34" s="4" t="s">
        <v>32</v>
      </c>
      <c r="E34" s="4">
        <v>6560</v>
      </c>
      <c r="F34" s="4">
        <v>17253040</v>
      </c>
    </row>
    <row r="35" spans="1:6" x14ac:dyDescent="0.25">
      <c r="A35" s="3" t="str">
        <f t="shared" si="0"/>
        <v>RP_OH</v>
      </c>
      <c r="B35" t="str">
        <f t="shared" si="5"/>
        <v>206 HILLIARD CSD</v>
      </c>
      <c r="C35" t="str">
        <f>"1-RESIDENTIAL"</f>
        <v>1-RESIDENTIAL</v>
      </c>
      <c r="D35" s="4" t="s">
        <v>33</v>
      </c>
      <c r="F35" s="4">
        <v>3657544050</v>
      </c>
    </row>
    <row r="36" spans="1:6" x14ac:dyDescent="0.25">
      <c r="A36" s="3" t="str">
        <f t="shared" si="0"/>
        <v>RP_OH</v>
      </c>
      <c r="B36" t="str">
        <f t="shared" si="5"/>
        <v>206 HILLIARD CSD</v>
      </c>
      <c r="C36" t="str">
        <f>"2-COMMERCIAL"</f>
        <v>2-COMMERCIAL</v>
      </c>
      <c r="D36" s="4" t="s">
        <v>34</v>
      </c>
      <c r="F36" s="4">
        <v>583634260</v>
      </c>
    </row>
    <row r="37" spans="1:6" x14ac:dyDescent="0.25">
      <c r="A37" s="3" t="str">
        <f t="shared" si="0"/>
        <v>RP_OH</v>
      </c>
      <c r="B37" t="str">
        <f t="shared" si="5"/>
        <v>206 HILLIARD CSD</v>
      </c>
      <c r="C37" t="str">
        <f>"2-INDUSTRIAL"</f>
        <v>2-INDUSTRIAL</v>
      </c>
      <c r="D37" s="4" t="s">
        <v>35</v>
      </c>
      <c r="F37" s="4">
        <v>399089270</v>
      </c>
    </row>
    <row r="38" spans="1:6" x14ac:dyDescent="0.25">
      <c r="A38" s="3" t="str">
        <f t="shared" si="0"/>
        <v>RP_OH</v>
      </c>
      <c r="B38" t="str">
        <f t="shared" si="5"/>
        <v>206 HILLIARD CSD</v>
      </c>
      <c r="C38" t="str">
        <f>"3-UTILITIES (REAL)"</f>
        <v>3-UTILITIES (REAL)</v>
      </c>
      <c r="D38" s="4" t="s">
        <v>36</v>
      </c>
      <c r="F38" s="4">
        <v>685470</v>
      </c>
    </row>
    <row r="39" spans="1:6" x14ac:dyDescent="0.25">
      <c r="A39" s="3" t="str">
        <f t="shared" si="0"/>
        <v>RP_OH</v>
      </c>
      <c r="B39" t="str">
        <f t="shared" si="5"/>
        <v>206 HILLIARD CSD</v>
      </c>
      <c r="C39" t="str">
        <f>"5-UTILITIES (PERSONAL)"</f>
        <v>5-UTILITIES (PERSONAL)</v>
      </c>
      <c r="D39" s="4" t="s">
        <v>37</v>
      </c>
      <c r="E39" s="4">
        <v>450020</v>
      </c>
      <c r="F39" s="4">
        <v>155810330</v>
      </c>
    </row>
    <row r="40" spans="1:6" x14ac:dyDescent="0.25">
      <c r="B40" t="s">
        <v>5</v>
      </c>
      <c r="D40" s="4">
        <v>4813559840</v>
      </c>
      <c r="E40" s="4">
        <v>456580</v>
      </c>
      <c r="F40" s="4">
        <v>4814016420</v>
      </c>
    </row>
    <row r="41" spans="1:6" x14ac:dyDescent="0.25">
      <c r="A41" s="3" t="str">
        <f t="shared" si="0"/>
        <v>RP_OH</v>
      </c>
      <c r="B41" t="str">
        <f t="shared" ref="B41:B46" si="6">"207 REYNOLDSBURG CSD"</f>
        <v>207 REYNOLDSBURG CSD</v>
      </c>
      <c r="C41" t="str">
        <f>"1-AGRICULTURAL"</f>
        <v>1-AGRICULTURAL</v>
      </c>
      <c r="D41" s="4" t="s">
        <v>38</v>
      </c>
      <c r="E41" s="4">
        <v>85330</v>
      </c>
      <c r="F41" s="4">
        <v>264840</v>
      </c>
    </row>
    <row r="42" spans="1:6" x14ac:dyDescent="0.25">
      <c r="A42" s="3" t="str">
        <f t="shared" si="0"/>
        <v>RP_OH</v>
      </c>
      <c r="B42" t="str">
        <f t="shared" si="6"/>
        <v>207 REYNOLDSBURG CSD</v>
      </c>
      <c r="C42" t="str">
        <f>"1-RESIDENTIAL"</f>
        <v>1-RESIDENTIAL</v>
      </c>
      <c r="D42" s="4" t="s">
        <v>39</v>
      </c>
      <c r="E42" s="4">
        <v>321525200</v>
      </c>
      <c r="F42" s="4">
        <v>1108668720</v>
      </c>
    </row>
    <row r="43" spans="1:6" x14ac:dyDescent="0.25">
      <c r="A43" s="3" t="str">
        <f t="shared" si="0"/>
        <v>RP_OH</v>
      </c>
      <c r="B43" t="str">
        <f t="shared" si="6"/>
        <v>207 REYNOLDSBURG CSD</v>
      </c>
      <c r="C43" t="str">
        <f>"2-COMMERCIAL"</f>
        <v>2-COMMERCIAL</v>
      </c>
      <c r="D43" s="4" t="s">
        <v>40</v>
      </c>
      <c r="E43" s="4">
        <v>22214340</v>
      </c>
      <c r="F43" s="4">
        <v>163625480</v>
      </c>
    </row>
    <row r="44" spans="1:6" x14ac:dyDescent="0.25">
      <c r="A44" s="3" t="str">
        <f t="shared" si="0"/>
        <v>RP_OH</v>
      </c>
      <c r="B44" t="str">
        <f t="shared" si="6"/>
        <v>207 REYNOLDSBURG CSD</v>
      </c>
      <c r="C44" t="str">
        <f>"2-INDUSTRIAL"</f>
        <v>2-INDUSTRIAL</v>
      </c>
      <c r="D44" s="4" t="s">
        <v>41</v>
      </c>
      <c r="E44" s="4">
        <v>0</v>
      </c>
      <c r="F44" s="4">
        <v>5168000</v>
      </c>
    </row>
    <row r="45" spans="1:6" x14ac:dyDescent="0.25">
      <c r="A45" s="3" t="str">
        <f t="shared" si="0"/>
        <v>RP_OH</v>
      </c>
      <c r="B45" t="str">
        <f t="shared" si="6"/>
        <v>207 REYNOLDSBURG CSD</v>
      </c>
      <c r="C45" t="str">
        <f>"3-UTILITIES (REAL)"</f>
        <v>3-UTILITIES (REAL)</v>
      </c>
      <c r="D45" s="4" t="s">
        <v>8</v>
      </c>
      <c r="E45" s="4">
        <v>0</v>
      </c>
      <c r="F45" s="4">
        <v>0</v>
      </c>
    </row>
    <row r="46" spans="1:6" x14ac:dyDescent="0.25">
      <c r="A46" s="3" t="str">
        <f t="shared" si="0"/>
        <v>RP_OH</v>
      </c>
      <c r="B46" t="str">
        <f t="shared" si="6"/>
        <v>207 REYNOLDSBURG CSD</v>
      </c>
      <c r="C46" t="str">
        <f>"5-UTILITIES (PERSONAL)"</f>
        <v>5-UTILITIES (PERSONAL)</v>
      </c>
      <c r="D46" s="4" t="s">
        <v>42</v>
      </c>
      <c r="E46" s="4">
        <v>6973857</v>
      </c>
      <c r="F46" s="4">
        <v>34909247</v>
      </c>
    </row>
    <row r="47" spans="1:6" x14ac:dyDescent="0.25">
      <c r="B47" t="s">
        <v>5</v>
      </c>
      <c r="C47" t="s">
        <v>5</v>
      </c>
      <c r="D47" s="4">
        <v>961837560</v>
      </c>
      <c r="E47" s="4">
        <v>350798727</v>
      </c>
      <c r="F47" s="4">
        <v>1312636287</v>
      </c>
    </row>
    <row r="48" spans="1:6" x14ac:dyDescent="0.25">
      <c r="A48" s="3" t="str">
        <f t="shared" si="0"/>
        <v>RP_OH</v>
      </c>
      <c r="B48" t="str">
        <f t="shared" ref="B48:B53" si="7">"208 SOUTH WESTERN CSD"</f>
        <v>208 SOUTH WESTERN CSD</v>
      </c>
      <c r="C48" t="str">
        <f>"1-AGRICULTURAL"</f>
        <v>1-AGRICULTURAL</v>
      </c>
      <c r="D48" s="4" t="s">
        <v>43</v>
      </c>
      <c r="E48" s="4">
        <v>335450</v>
      </c>
      <c r="F48" s="4">
        <v>40875730</v>
      </c>
    </row>
    <row r="49" spans="1:6" x14ac:dyDescent="0.25">
      <c r="A49" s="3" t="str">
        <f t="shared" si="0"/>
        <v>RP_OH</v>
      </c>
      <c r="B49" t="str">
        <f t="shared" si="7"/>
        <v>208 SOUTH WESTERN CSD</v>
      </c>
      <c r="C49" t="str">
        <f>"1-RESIDENTIAL"</f>
        <v>1-RESIDENTIAL</v>
      </c>
      <c r="D49" s="4" t="s">
        <v>44</v>
      </c>
      <c r="E49" s="4">
        <v>4821810</v>
      </c>
      <c r="F49" s="4">
        <v>3622201160</v>
      </c>
    </row>
    <row r="50" spans="1:6" x14ac:dyDescent="0.25">
      <c r="A50" s="3" t="str">
        <f t="shared" si="0"/>
        <v>RP_OH</v>
      </c>
      <c r="B50" t="str">
        <f t="shared" si="7"/>
        <v>208 SOUTH WESTERN CSD</v>
      </c>
      <c r="C50" t="str">
        <f>"2-COMMERCIAL"</f>
        <v>2-COMMERCIAL</v>
      </c>
      <c r="D50" s="4" t="s">
        <v>45</v>
      </c>
      <c r="E50" s="4">
        <v>1192890</v>
      </c>
      <c r="F50" s="4">
        <v>715968240</v>
      </c>
    </row>
    <row r="51" spans="1:6" x14ac:dyDescent="0.25">
      <c r="A51" s="3" t="str">
        <f t="shared" si="0"/>
        <v>RP_OH</v>
      </c>
      <c r="B51" t="str">
        <f t="shared" si="7"/>
        <v>208 SOUTH WESTERN CSD</v>
      </c>
      <c r="C51" t="str">
        <f>"2-INDUSTRIAL"</f>
        <v>2-INDUSTRIAL</v>
      </c>
      <c r="D51" s="4" t="s">
        <v>46</v>
      </c>
      <c r="E51" s="4">
        <v>0</v>
      </c>
      <c r="F51" s="4">
        <v>463188710</v>
      </c>
    </row>
    <row r="52" spans="1:6" x14ac:dyDescent="0.25">
      <c r="A52" s="3" t="str">
        <f t="shared" si="0"/>
        <v>RP_OH</v>
      </c>
      <c r="B52" t="str">
        <f t="shared" si="7"/>
        <v>208 SOUTH WESTERN CSD</v>
      </c>
      <c r="C52" t="str">
        <f>"3-UTILITIES (REAL)"</f>
        <v>3-UTILITIES (REAL)</v>
      </c>
      <c r="D52" s="4" t="s">
        <v>47</v>
      </c>
      <c r="E52" s="4">
        <v>0</v>
      </c>
      <c r="F52" s="4">
        <v>347580</v>
      </c>
    </row>
    <row r="53" spans="1:6" x14ac:dyDescent="0.25">
      <c r="A53" s="3" t="str">
        <f t="shared" si="0"/>
        <v>RP_OH</v>
      </c>
      <c r="B53" t="str">
        <f t="shared" si="7"/>
        <v>208 SOUTH WESTERN CSD</v>
      </c>
      <c r="C53" t="str">
        <f>"5-UTILITIES (PERSONAL)"</f>
        <v>5-UTILITIES (PERSONAL)</v>
      </c>
      <c r="D53" s="4" t="s">
        <v>48</v>
      </c>
      <c r="E53" s="4">
        <v>1050650</v>
      </c>
      <c r="F53" s="4">
        <v>219817780</v>
      </c>
    </row>
    <row r="54" spans="1:6" x14ac:dyDescent="0.25">
      <c r="B54" t="s">
        <v>5</v>
      </c>
      <c r="D54" s="4">
        <v>5054998400</v>
      </c>
      <c r="E54" s="4">
        <v>7400800</v>
      </c>
      <c r="F54" s="4">
        <v>5062399200</v>
      </c>
    </row>
    <row r="55" spans="1:6" x14ac:dyDescent="0.25">
      <c r="A55" s="3" t="str">
        <f t="shared" si="0"/>
        <v>RP_OH</v>
      </c>
      <c r="B55" t="str">
        <f>"209 UPPER ARLINGTON CSD"</f>
        <v>209 UPPER ARLINGTON CSD</v>
      </c>
      <c r="C55" t="str">
        <f>"1-RESIDENTIAL"</f>
        <v>1-RESIDENTIAL</v>
      </c>
      <c r="D55" s="4" t="s">
        <v>49</v>
      </c>
      <c r="F55" s="4">
        <v>2720640930</v>
      </c>
    </row>
    <row r="56" spans="1:6" x14ac:dyDescent="0.25">
      <c r="A56" s="3" t="str">
        <f t="shared" si="0"/>
        <v>RP_OH</v>
      </c>
      <c r="B56" t="str">
        <f>"209 UPPER ARLINGTON CSD"</f>
        <v>209 UPPER ARLINGTON CSD</v>
      </c>
      <c r="C56" t="str">
        <f>"2-COMMERCIAL"</f>
        <v>2-COMMERCIAL</v>
      </c>
      <c r="D56" s="4" t="s">
        <v>50</v>
      </c>
      <c r="F56" s="4">
        <v>182615170</v>
      </c>
    </row>
    <row r="57" spans="1:6" x14ac:dyDescent="0.25">
      <c r="A57" s="3" t="str">
        <f t="shared" si="0"/>
        <v>RP_OH</v>
      </c>
      <c r="B57" t="str">
        <f>"209 UPPER ARLINGTON CSD"</f>
        <v>209 UPPER ARLINGTON CSD</v>
      </c>
      <c r="C57" t="str">
        <f>"3-UTILITIES (REAL)"</f>
        <v>3-UTILITIES (REAL)</v>
      </c>
      <c r="D57" s="4" t="s">
        <v>51</v>
      </c>
      <c r="F57" s="4">
        <v>6780</v>
      </c>
    </row>
    <row r="58" spans="1:6" x14ac:dyDescent="0.25">
      <c r="A58" s="3" t="str">
        <f t="shared" si="0"/>
        <v>RP_OH</v>
      </c>
      <c r="B58" t="str">
        <f>"209 UPPER ARLINGTON CSD"</f>
        <v>209 UPPER ARLINGTON CSD</v>
      </c>
      <c r="C58" t="str">
        <f>"5-UTILITIES (PERSONAL)"</f>
        <v>5-UTILITIES (PERSONAL)</v>
      </c>
      <c r="D58" s="4" t="s">
        <v>52</v>
      </c>
      <c r="F58" s="4">
        <v>34857740</v>
      </c>
    </row>
    <row r="59" spans="1:6" x14ac:dyDescent="0.25">
      <c r="B59" t="s">
        <v>5</v>
      </c>
      <c r="D59" s="4">
        <v>2938120620</v>
      </c>
      <c r="E59" s="4">
        <v>0</v>
      </c>
      <c r="F59" s="4">
        <v>2938120620</v>
      </c>
    </row>
    <row r="60" spans="1:6" x14ac:dyDescent="0.25">
      <c r="A60" s="3" t="str">
        <f t="shared" si="0"/>
        <v>RP_OH</v>
      </c>
      <c r="B60" t="str">
        <f t="shared" ref="B60:B65" si="8">"210 WESTERVILLE CSD"</f>
        <v>210 WESTERVILLE CSD</v>
      </c>
      <c r="C60" t="str">
        <f>"1-AGRICULTURAL"</f>
        <v>1-AGRICULTURAL</v>
      </c>
      <c r="D60" s="4" t="s">
        <v>53</v>
      </c>
      <c r="E60" s="4">
        <v>0</v>
      </c>
      <c r="F60" s="4">
        <v>1700000</v>
      </c>
    </row>
    <row r="61" spans="1:6" x14ac:dyDescent="0.25">
      <c r="A61" s="3" t="str">
        <f t="shared" si="0"/>
        <v>RP_OH</v>
      </c>
      <c r="B61" t="str">
        <f t="shared" si="8"/>
        <v>210 WESTERVILLE CSD</v>
      </c>
      <c r="C61" t="str">
        <f>"1-RESIDENTIAL"</f>
        <v>1-RESIDENTIAL</v>
      </c>
      <c r="D61" s="4" t="s">
        <v>54</v>
      </c>
      <c r="E61" s="4">
        <v>1333103460</v>
      </c>
      <c r="F61" s="4">
        <v>3631654940</v>
      </c>
    </row>
    <row r="62" spans="1:6" x14ac:dyDescent="0.25">
      <c r="A62" s="3" t="str">
        <f t="shared" si="0"/>
        <v>RP_OH</v>
      </c>
      <c r="B62" t="str">
        <f t="shared" si="8"/>
        <v>210 WESTERVILLE CSD</v>
      </c>
      <c r="C62" t="str">
        <f>"2-COMMERCIAL"</f>
        <v>2-COMMERCIAL</v>
      </c>
      <c r="D62" s="4" t="s">
        <v>55</v>
      </c>
      <c r="E62" s="4">
        <v>119673880</v>
      </c>
      <c r="F62" s="4">
        <v>517839230</v>
      </c>
    </row>
    <row r="63" spans="1:6" x14ac:dyDescent="0.25">
      <c r="A63" s="3" t="str">
        <f t="shared" si="0"/>
        <v>RP_OH</v>
      </c>
      <c r="B63" t="str">
        <f t="shared" si="8"/>
        <v>210 WESTERVILLE CSD</v>
      </c>
      <c r="C63" t="str">
        <f>"2-INDUSTRIAL"</f>
        <v>2-INDUSTRIAL</v>
      </c>
      <c r="D63" s="4" t="s">
        <v>56</v>
      </c>
      <c r="E63" s="4">
        <v>19836700</v>
      </c>
      <c r="F63" s="4">
        <v>45174580</v>
      </c>
    </row>
    <row r="64" spans="1:6" x14ac:dyDescent="0.25">
      <c r="A64" s="3" t="str">
        <f t="shared" si="0"/>
        <v>RP_OH</v>
      </c>
      <c r="B64" t="str">
        <f t="shared" si="8"/>
        <v>210 WESTERVILLE CSD</v>
      </c>
      <c r="C64" t="str">
        <f>"3-UTILITIES (REAL)"</f>
        <v>3-UTILITIES (REAL)</v>
      </c>
      <c r="D64" s="4" t="s">
        <v>8</v>
      </c>
      <c r="E64" s="4">
        <v>0</v>
      </c>
      <c r="F64" s="4">
        <v>0</v>
      </c>
    </row>
    <row r="65" spans="1:6" x14ac:dyDescent="0.25">
      <c r="A65" s="3" t="str">
        <f t="shared" ref="A65:A129" si="9">"RP_OH"</f>
        <v>RP_OH</v>
      </c>
      <c r="B65" t="str">
        <f t="shared" si="8"/>
        <v>210 WESTERVILLE CSD</v>
      </c>
      <c r="C65" t="str">
        <f>"5-UTILITIES (PERSONAL)"</f>
        <v>5-UTILITIES (PERSONAL)</v>
      </c>
      <c r="D65" s="4" t="s">
        <v>57</v>
      </c>
      <c r="E65" s="4">
        <v>22083880</v>
      </c>
      <c r="F65" s="4">
        <v>82695780</v>
      </c>
    </row>
    <row r="66" spans="1:6" x14ac:dyDescent="0.25">
      <c r="B66" t="s">
        <v>5</v>
      </c>
      <c r="D66" s="4">
        <v>2784366610</v>
      </c>
      <c r="E66" s="4">
        <v>1494697920</v>
      </c>
      <c r="F66" s="4">
        <v>4279064530</v>
      </c>
    </row>
    <row r="67" spans="1:6" x14ac:dyDescent="0.25">
      <c r="A67" s="3" t="str">
        <f t="shared" si="9"/>
        <v>RP_OH</v>
      </c>
      <c r="B67" t="str">
        <f t="shared" ref="B67:B71" si="10">"211 WHITEHALL CSD"</f>
        <v>211 WHITEHALL CSD</v>
      </c>
      <c r="C67" t="str">
        <f>"1-RESIDENTIAL"</f>
        <v>1-RESIDENTIAL</v>
      </c>
      <c r="D67" s="4" t="s">
        <v>58</v>
      </c>
      <c r="F67" s="4">
        <v>272975610</v>
      </c>
    </row>
    <row r="68" spans="1:6" x14ac:dyDescent="0.25">
      <c r="A68" s="3" t="str">
        <f t="shared" si="9"/>
        <v>RP_OH</v>
      </c>
      <c r="B68" t="str">
        <f t="shared" si="10"/>
        <v>211 WHITEHALL CSD</v>
      </c>
      <c r="C68" t="str">
        <f>"2-COMMERCIAL"</f>
        <v>2-COMMERCIAL</v>
      </c>
      <c r="D68" s="4" t="s">
        <v>59</v>
      </c>
      <c r="F68" s="4">
        <v>93710040</v>
      </c>
    </row>
    <row r="69" spans="1:6" x14ac:dyDescent="0.25">
      <c r="A69" s="3" t="str">
        <f t="shared" si="9"/>
        <v>RP_OH</v>
      </c>
      <c r="B69" t="str">
        <f t="shared" si="10"/>
        <v>211 WHITEHALL CSD</v>
      </c>
      <c r="C69" t="str">
        <f>"2-INDUSTRIAL"</f>
        <v>2-INDUSTRIAL</v>
      </c>
      <c r="D69" s="4" t="s">
        <v>60</v>
      </c>
      <c r="F69" s="4">
        <v>6602420</v>
      </c>
    </row>
    <row r="70" spans="1:6" x14ac:dyDescent="0.25">
      <c r="A70" s="3" t="str">
        <f t="shared" si="9"/>
        <v>RP_OH</v>
      </c>
      <c r="B70" t="str">
        <f t="shared" si="10"/>
        <v>211 WHITEHALL CSD</v>
      </c>
      <c r="C70" t="str">
        <f>"3-UTILITIES (REAL)"</f>
        <v>3-UTILITIES (REAL)</v>
      </c>
      <c r="D70" s="4" t="s">
        <v>61</v>
      </c>
      <c r="F70" s="4">
        <v>154710</v>
      </c>
    </row>
    <row r="71" spans="1:6" x14ac:dyDescent="0.25">
      <c r="A71" s="3" t="str">
        <f t="shared" si="9"/>
        <v>RP_OH</v>
      </c>
      <c r="B71" t="str">
        <f t="shared" si="10"/>
        <v>211 WHITEHALL CSD</v>
      </c>
      <c r="C71" t="str">
        <f>"5-UTILITIES (PERSONAL)"</f>
        <v>5-UTILITIES (PERSONAL)</v>
      </c>
      <c r="D71" s="4" t="s">
        <v>62</v>
      </c>
      <c r="F71" s="4">
        <v>16635080</v>
      </c>
    </row>
    <row r="72" spans="1:6" x14ac:dyDescent="0.25">
      <c r="B72" t="s">
        <v>5</v>
      </c>
      <c r="D72" s="4">
        <v>390077860</v>
      </c>
      <c r="E72" s="4">
        <v>0</v>
      </c>
      <c r="F72" s="4">
        <v>390077860</v>
      </c>
    </row>
    <row r="73" spans="1:6" x14ac:dyDescent="0.25">
      <c r="A73" s="3" t="str">
        <f t="shared" si="9"/>
        <v>RP_OH</v>
      </c>
      <c r="B73" t="str">
        <f t="shared" ref="B73:B78" si="11">"212 WORTHINGTON CSD"</f>
        <v>212 WORTHINGTON CSD</v>
      </c>
      <c r="C73" t="str">
        <f>"1-AGRICULTURAL"</f>
        <v>1-AGRICULTURAL</v>
      </c>
      <c r="D73" s="4" t="s">
        <v>63</v>
      </c>
      <c r="F73" s="4">
        <v>313660</v>
      </c>
    </row>
    <row r="74" spans="1:6" x14ac:dyDescent="0.25">
      <c r="A74" s="3" t="str">
        <f t="shared" si="9"/>
        <v>RP_OH</v>
      </c>
      <c r="B74" t="str">
        <f t="shared" si="11"/>
        <v>212 WORTHINGTON CSD</v>
      </c>
      <c r="C74" t="str">
        <f>"1-RESIDENTIAL"</f>
        <v>1-RESIDENTIAL</v>
      </c>
      <c r="D74" s="4" t="s">
        <v>64</v>
      </c>
      <c r="F74" s="4">
        <v>2662530460</v>
      </c>
    </row>
    <row r="75" spans="1:6" x14ac:dyDescent="0.25">
      <c r="A75" s="3" t="str">
        <f t="shared" si="9"/>
        <v>RP_OH</v>
      </c>
      <c r="B75" t="str">
        <f t="shared" si="11"/>
        <v>212 WORTHINGTON CSD</v>
      </c>
      <c r="C75" t="str">
        <f>"2-COMMERCIAL"</f>
        <v>2-COMMERCIAL</v>
      </c>
      <c r="D75" s="4" t="s">
        <v>65</v>
      </c>
      <c r="F75" s="4">
        <v>399716010</v>
      </c>
    </row>
    <row r="76" spans="1:6" x14ac:dyDescent="0.25">
      <c r="A76" s="3" t="str">
        <f t="shared" si="9"/>
        <v>RP_OH</v>
      </c>
      <c r="B76" t="str">
        <f t="shared" si="11"/>
        <v>212 WORTHINGTON CSD</v>
      </c>
      <c r="C76" t="str">
        <f>"2-INDUSTRIAL"</f>
        <v>2-INDUSTRIAL</v>
      </c>
      <c r="D76" s="4" t="s">
        <v>66</v>
      </c>
      <c r="F76" s="4">
        <v>102140310</v>
      </c>
    </row>
    <row r="77" spans="1:6" x14ac:dyDescent="0.25">
      <c r="A77" s="3" t="str">
        <f t="shared" si="9"/>
        <v>RP_OH</v>
      </c>
      <c r="B77" t="str">
        <f t="shared" si="11"/>
        <v>212 WORTHINGTON CSD</v>
      </c>
      <c r="C77" t="str">
        <f>"3-UTILITIES (REAL)"</f>
        <v>3-UTILITIES (REAL)</v>
      </c>
      <c r="D77" s="4" t="s">
        <v>67</v>
      </c>
      <c r="F77" s="4">
        <v>244440</v>
      </c>
    </row>
    <row r="78" spans="1:6" x14ac:dyDescent="0.25">
      <c r="A78" s="3" t="str">
        <f t="shared" si="9"/>
        <v>RP_OH</v>
      </c>
      <c r="B78" t="str">
        <f t="shared" si="11"/>
        <v>212 WORTHINGTON CSD</v>
      </c>
      <c r="C78" t="str">
        <f>"5-UTILITIES (PERSONAL)"</f>
        <v>5-UTILITIES (PERSONAL)</v>
      </c>
      <c r="D78" s="4" t="s">
        <v>68</v>
      </c>
      <c r="F78" s="4">
        <v>74352460</v>
      </c>
    </row>
    <row r="79" spans="1:6" x14ac:dyDescent="0.25">
      <c r="B79" t="s">
        <v>5</v>
      </c>
      <c r="F79" s="4">
        <v>3239297340</v>
      </c>
    </row>
    <row r="80" spans="1:6" x14ac:dyDescent="0.25">
      <c r="A80" s="3" t="str">
        <f t="shared" si="9"/>
        <v>RP_OH</v>
      </c>
      <c r="B80" t="str">
        <f t="shared" ref="B80:B85" si="12">"213 CANAL WINCHESTER LSD"</f>
        <v>213 CANAL WINCHESTER LSD</v>
      </c>
      <c r="C80" t="str">
        <f>"1-AGRICULTURAL"</f>
        <v>1-AGRICULTURAL</v>
      </c>
      <c r="D80" s="4" t="s">
        <v>69</v>
      </c>
      <c r="E80" s="4">
        <v>15733730</v>
      </c>
      <c r="F80" s="4">
        <v>21245480</v>
      </c>
    </row>
    <row r="81" spans="1:6" x14ac:dyDescent="0.25">
      <c r="A81" s="3" t="str">
        <f t="shared" si="9"/>
        <v>RP_OH</v>
      </c>
      <c r="B81" t="str">
        <f t="shared" si="12"/>
        <v>213 CANAL WINCHESTER LSD</v>
      </c>
      <c r="C81" t="str">
        <f>"1-RESIDENTIAL"</f>
        <v>1-RESIDENTIAL</v>
      </c>
      <c r="D81" s="4" t="s">
        <v>70</v>
      </c>
      <c r="E81" s="4">
        <v>201871660</v>
      </c>
      <c r="F81" s="4">
        <v>731265130</v>
      </c>
    </row>
    <row r="82" spans="1:6" x14ac:dyDescent="0.25">
      <c r="A82" s="3" t="str">
        <f t="shared" si="9"/>
        <v>RP_OH</v>
      </c>
      <c r="B82" t="str">
        <f t="shared" si="12"/>
        <v>213 CANAL WINCHESTER LSD</v>
      </c>
      <c r="C82" t="str">
        <f>"2-COMMERCIAL"</f>
        <v>2-COMMERCIAL</v>
      </c>
      <c r="D82" s="4" t="s">
        <v>71</v>
      </c>
      <c r="E82" s="4">
        <v>10965200</v>
      </c>
      <c r="F82" s="4">
        <v>68098380</v>
      </c>
    </row>
    <row r="83" spans="1:6" x14ac:dyDescent="0.25">
      <c r="A83" s="3" t="str">
        <f t="shared" si="9"/>
        <v>RP_OH</v>
      </c>
      <c r="B83" t="str">
        <f t="shared" si="12"/>
        <v>213 CANAL WINCHESTER LSD</v>
      </c>
      <c r="C83" t="str">
        <f>"2-INDUSTRIAL"</f>
        <v>2-INDUSTRIAL</v>
      </c>
      <c r="D83" s="4" t="s">
        <v>72</v>
      </c>
      <c r="E83" s="4">
        <v>19650830</v>
      </c>
      <c r="F83" s="4">
        <v>31836010</v>
      </c>
    </row>
    <row r="84" spans="1:6" x14ac:dyDescent="0.25">
      <c r="A84" s="3" t="str">
        <f t="shared" si="9"/>
        <v>RP_OH</v>
      </c>
      <c r="B84" t="str">
        <f t="shared" si="12"/>
        <v>213 CANAL WINCHESTER LSD</v>
      </c>
      <c r="C84" t="str">
        <f>"3-UTILITIES (REAL)"</f>
        <v>3-UTILITIES (REAL)</v>
      </c>
      <c r="D84" s="4" t="s">
        <v>73</v>
      </c>
      <c r="E84" s="4">
        <v>0</v>
      </c>
      <c r="F84" s="4">
        <v>30750</v>
      </c>
    </row>
    <row r="85" spans="1:6" x14ac:dyDescent="0.25">
      <c r="A85" s="3" t="str">
        <f t="shared" si="9"/>
        <v>RP_OH</v>
      </c>
      <c r="B85" t="str">
        <f t="shared" si="12"/>
        <v>213 CANAL WINCHESTER LSD</v>
      </c>
      <c r="C85" t="str">
        <f>"5-UTILITIES (PERSONAL)"</f>
        <v>5-UTILITIES (PERSONAL)</v>
      </c>
      <c r="D85" s="4" t="s">
        <v>74</v>
      </c>
      <c r="E85" s="4">
        <v>2750270</v>
      </c>
      <c r="F85" s="4">
        <v>33858830</v>
      </c>
    </row>
    <row r="86" spans="1:6" x14ac:dyDescent="0.25">
      <c r="B86" t="s">
        <v>5</v>
      </c>
      <c r="D86" s="4">
        <v>635362890</v>
      </c>
      <c r="E86" s="4">
        <v>250971690</v>
      </c>
      <c r="F86" s="4">
        <v>886334580</v>
      </c>
    </row>
    <row r="87" spans="1:6" x14ac:dyDescent="0.25">
      <c r="A87" s="3" t="str">
        <f t="shared" si="9"/>
        <v>RP_OH</v>
      </c>
      <c r="B87" t="str">
        <f t="shared" ref="B87:B92" si="13">"214 GROVEPORT-MADISON LSD"</f>
        <v>214 GROVEPORT-MADISON LSD</v>
      </c>
      <c r="C87" t="str">
        <f>"1-AGRICULTURAL"</f>
        <v>1-AGRICULTURAL</v>
      </c>
      <c r="D87" s="4" t="s">
        <v>75</v>
      </c>
      <c r="F87" s="4">
        <v>9420480</v>
      </c>
    </row>
    <row r="88" spans="1:6" x14ac:dyDescent="0.25">
      <c r="A88" s="3" t="str">
        <f t="shared" si="9"/>
        <v>RP_OH</v>
      </c>
      <c r="B88" t="str">
        <f t="shared" si="13"/>
        <v>214 GROVEPORT-MADISON LSD</v>
      </c>
      <c r="C88" t="str">
        <f>"1-RESIDENTIAL"</f>
        <v>1-RESIDENTIAL</v>
      </c>
      <c r="D88" s="4" t="s">
        <v>76</v>
      </c>
      <c r="F88" s="4">
        <v>1113548340</v>
      </c>
    </row>
    <row r="89" spans="1:6" x14ac:dyDescent="0.25">
      <c r="A89" s="3" t="str">
        <f t="shared" si="9"/>
        <v>RP_OH</v>
      </c>
      <c r="B89" t="str">
        <f t="shared" si="13"/>
        <v>214 GROVEPORT-MADISON LSD</v>
      </c>
      <c r="C89" t="str">
        <f>"2-COMMERCIAL"</f>
        <v>2-COMMERCIAL</v>
      </c>
      <c r="D89" s="4" t="s">
        <v>77</v>
      </c>
      <c r="F89" s="4">
        <v>200160760</v>
      </c>
    </row>
    <row r="90" spans="1:6" x14ac:dyDescent="0.25">
      <c r="A90" s="3" t="str">
        <f t="shared" si="9"/>
        <v>RP_OH</v>
      </c>
      <c r="B90" t="str">
        <f t="shared" si="13"/>
        <v>214 GROVEPORT-MADISON LSD</v>
      </c>
      <c r="C90" t="str">
        <f>"2-INDUSTRIAL"</f>
        <v>2-INDUSTRIAL</v>
      </c>
      <c r="D90" s="4" t="s">
        <v>78</v>
      </c>
      <c r="F90" s="4">
        <v>308009680</v>
      </c>
    </row>
    <row r="91" spans="1:6" x14ac:dyDescent="0.25">
      <c r="A91" s="3" t="str">
        <f t="shared" si="9"/>
        <v>RP_OH</v>
      </c>
      <c r="B91" t="str">
        <f t="shared" si="13"/>
        <v>214 GROVEPORT-MADISON LSD</v>
      </c>
      <c r="C91" t="str">
        <f>"3-UTILITIES (REAL)"</f>
        <v>3-UTILITIES (REAL)</v>
      </c>
      <c r="D91" s="4" t="s">
        <v>79</v>
      </c>
      <c r="F91" s="4">
        <v>133540</v>
      </c>
    </row>
    <row r="92" spans="1:6" x14ac:dyDescent="0.25">
      <c r="A92" s="3" t="str">
        <f t="shared" si="9"/>
        <v>RP_OH</v>
      </c>
      <c r="B92" t="str">
        <f t="shared" si="13"/>
        <v>214 GROVEPORT-MADISON LSD</v>
      </c>
      <c r="C92" t="str">
        <f>"5-UTILITIES (PERSONAL)"</f>
        <v>5-UTILITIES (PERSONAL)</v>
      </c>
      <c r="D92" s="4" t="s">
        <v>80</v>
      </c>
      <c r="F92" s="4">
        <v>92922390</v>
      </c>
    </row>
    <row r="93" spans="1:6" x14ac:dyDescent="0.25">
      <c r="B93" t="s">
        <v>5</v>
      </c>
      <c r="D93" s="4">
        <v>1724195190</v>
      </c>
      <c r="E93" s="4">
        <v>0</v>
      </c>
      <c r="F93" s="4">
        <v>1724195190</v>
      </c>
    </row>
    <row r="94" spans="1:6" x14ac:dyDescent="0.25">
      <c r="A94" s="3" t="str">
        <f t="shared" si="9"/>
        <v>RP_OH</v>
      </c>
      <c r="B94" t="str">
        <f t="shared" ref="B94:B99" si="14">"215 HAMILTON LSD"</f>
        <v>215 HAMILTON LSD</v>
      </c>
      <c r="C94" t="str">
        <f>"1-AGRICULTURAL"</f>
        <v>1-AGRICULTURAL</v>
      </c>
      <c r="D94" s="4" t="s">
        <v>81</v>
      </c>
      <c r="F94" s="4">
        <v>4684880</v>
      </c>
    </row>
    <row r="95" spans="1:6" x14ac:dyDescent="0.25">
      <c r="A95" s="3" t="str">
        <f t="shared" si="9"/>
        <v>RP_OH</v>
      </c>
      <c r="B95" t="str">
        <f t="shared" si="14"/>
        <v>215 HAMILTON LSD</v>
      </c>
      <c r="C95" t="str">
        <f>"1-RESIDENTIAL"</f>
        <v>1-RESIDENTIAL</v>
      </c>
      <c r="D95" s="4" t="s">
        <v>82</v>
      </c>
      <c r="F95" s="4">
        <v>332772280</v>
      </c>
    </row>
    <row r="96" spans="1:6" x14ac:dyDescent="0.25">
      <c r="A96" s="3" t="str">
        <f t="shared" si="9"/>
        <v>RP_OH</v>
      </c>
      <c r="B96" t="str">
        <f t="shared" si="14"/>
        <v>215 HAMILTON LSD</v>
      </c>
      <c r="C96" t="str">
        <f>"2-COMMERCIAL"</f>
        <v>2-COMMERCIAL</v>
      </c>
      <c r="D96" s="4" t="s">
        <v>83</v>
      </c>
      <c r="F96" s="4">
        <v>42503690</v>
      </c>
    </row>
    <row r="97" spans="1:6" x14ac:dyDescent="0.25">
      <c r="A97" s="3" t="str">
        <f t="shared" si="9"/>
        <v>RP_OH</v>
      </c>
      <c r="B97" t="str">
        <f t="shared" si="14"/>
        <v>215 HAMILTON LSD</v>
      </c>
      <c r="C97" t="str">
        <f>"2-INDUSTRIAL"</f>
        <v>2-INDUSTRIAL</v>
      </c>
      <c r="D97" s="4" t="s">
        <v>84</v>
      </c>
      <c r="F97" s="4">
        <v>154294180</v>
      </c>
    </row>
    <row r="98" spans="1:6" x14ac:dyDescent="0.25">
      <c r="A98" s="3" t="str">
        <f t="shared" si="9"/>
        <v>RP_OH</v>
      </c>
      <c r="B98" t="str">
        <f t="shared" si="14"/>
        <v>215 HAMILTON LSD</v>
      </c>
      <c r="C98" t="str">
        <f>"3-UTILITIES (REAL)"</f>
        <v>3-UTILITIES (REAL)</v>
      </c>
      <c r="D98" s="4" t="s">
        <v>85</v>
      </c>
      <c r="F98" s="4">
        <v>363420</v>
      </c>
    </row>
    <row r="99" spans="1:6" x14ac:dyDescent="0.25">
      <c r="A99" s="3" t="str">
        <f t="shared" si="9"/>
        <v>RP_OH</v>
      </c>
      <c r="B99" t="str">
        <f t="shared" si="14"/>
        <v>215 HAMILTON LSD</v>
      </c>
      <c r="C99" t="str">
        <f>"5-UTILITIES (PERSONAL)"</f>
        <v>5-UTILITIES (PERSONAL)</v>
      </c>
      <c r="D99" s="4" t="s">
        <v>86</v>
      </c>
      <c r="F99" s="4">
        <v>34774820</v>
      </c>
    </row>
    <row r="100" spans="1:6" x14ac:dyDescent="0.25">
      <c r="B100" t="s">
        <v>5</v>
      </c>
      <c r="D100" s="4">
        <v>569393270</v>
      </c>
      <c r="E100" s="4">
        <v>0</v>
      </c>
      <c r="F100" s="4">
        <v>569393270</v>
      </c>
    </row>
    <row r="101" spans="1:6" x14ac:dyDescent="0.25">
      <c r="A101" s="3" t="str">
        <f t="shared" si="9"/>
        <v>RP_OH</v>
      </c>
      <c r="B101" t="str">
        <f t="shared" ref="B101:B106" si="15">"216 NEW ALBANY-PLAIN LSD"</f>
        <v>216 NEW ALBANY-PLAIN LSD</v>
      </c>
      <c r="C101" t="str">
        <f>"1-AGRICULTURAL"</f>
        <v>1-AGRICULTURAL</v>
      </c>
      <c r="D101" s="4" t="s">
        <v>87</v>
      </c>
      <c r="F101" s="4">
        <v>4845920</v>
      </c>
    </row>
    <row r="102" spans="1:6" x14ac:dyDescent="0.25">
      <c r="A102" s="3" t="str">
        <f t="shared" si="9"/>
        <v>RP_OH</v>
      </c>
      <c r="B102" t="str">
        <f t="shared" si="15"/>
        <v>216 NEW ALBANY-PLAIN LSD</v>
      </c>
      <c r="C102" t="str">
        <f>"1-RESIDENTIAL"</f>
        <v>1-RESIDENTIAL</v>
      </c>
      <c r="D102" s="4" t="s">
        <v>88</v>
      </c>
      <c r="F102" s="4">
        <v>1271935060</v>
      </c>
    </row>
    <row r="103" spans="1:6" x14ac:dyDescent="0.25">
      <c r="A103" s="3" t="str">
        <f t="shared" si="9"/>
        <v>RP_OH</v>
      </c>
      <c r="B103" t="str">
        <f t="shared" si="15"/>
        <v>216 NEW ALBANY-PLAIN LSD</v>
      </c>
      <c r="C103" t="str">
        <f>"2-COMMERCIAL"</f>
        <v>2-COMMERCIAL</v>
      </c>
      <c r="D103" s="4" t="s">
        <v>89</v>
      </c>
      <c r="E103" s="4">
        <v>455340</v>
      </c>
      <c r="F103" s="4">
        <v>216154880</v>
      </c>
    </row>
    <row r="104" spans="1:6" x14ac:dyDescent="0.25">
      <c r="A104" s="3" t="str">
        <f t="shared" si="9"/>
        <v>RP_OH</v>
      </c>
      <c r="B104" t="str">
        <f t="shared" si="15"/>
        <v>216 NEW ALBANY-PLAIN LSD</v>
      </c>
      <c r="C104" t="str">
        <f>"2-INDUSTRIAL"</f>
        <v>2-INDUSTRIAL</v>
      </c>
      <c r="D104" s="4" t="s">
        <v>90</v>
      </c>
      <c r="F104" s="4">
        <v>103856900</v>
      </c>
    </row>
    <row r="105" spans="1:6" x14ac:dyDescent="0.25">
      <c r="A105" s="3" t="str">
        <f t="shared" si="9"/>
        <v>RP_OH</v>
      </c>
      <c r="B105" t="str">
        <f t="shared" si="15"/>
        <v>216 NEW ALBANY-PLAIN LSD</v>
      </c>
      <c r="C105" t="str">
        <f>"3-UTILITIES (REAL)"</f>
        <v>3-UTILITIES (REAL)</v>
      </c>
      <c r="D105" s="4" t="s">
        <v>8</v>
      </c>
      <c r="F105" s="4">
        <v>0</v>
      </c>
    </row>
    <row r="106" spans="1:6" x14ac:dyDescent="0.25">
      <c r="A106" s="3" t="str">
        <f t="shared" si="9"/>
        <v>RP_OH</v>
      </c>
      <c r="B106" t="str">
        <f t="shared" si="15"/>
        <v>216 NEW ALBANY-PLAIN LSD</v>
      </c>
      <c r="C106" t="str">
        <f>"5-UTILITIES (PERSONAL)"</f>
        <v>5-UTILITIES (PERSONAL)</v>
      </c>
      <c r="D106" s="4" t="s">
        <v>91</v>
      </c>
      <c r="E106" s="4">
        <v>79</v>
      </c>
      <c r="F106" s="4">
        <v>75617889</v>
      </c>
    </row>
    <row r="107" spans="1:6" x14ac:dyDescent="0.25">
      <c r="B107" t="s">
        <v>5</v>
      </c>
      <c r="D107" s="4">
        <v>1671955230</v>
      </c>
      <c r="E107" s="4">
        <v>455419</v>
      </c>
      <c r="F107" s="4">
        <v>1672410649</v>
      </c>
    </row>
    <row r="108" spans="1:6" x14ac:dyDescent="0.25">
      <c r="A108" s="3" t="str">
        <f t="shared" si="9"/>
        <v>RP_OH</v>
      </c>
      <c r="B108" t="str">
        <f t="shared" ref="B108:B113" si="16">"217 JONATHAN ALDER LSD"</f>
        <v>217 JONATHAN ALDER LSD</v>
      </c>
      <c r="C108" t="str">
        <f>"1-AGRICULTURAL"</f>
        <v>1-AGRICULTURAL</v>
      </c>
      <c r="D108" s="4" t="s">
        <v>92</v>
      </c>
      <c r="F108" s="4">
        <v>116850</v>
      </c>
    </row>
    <row r="109" spans="1:6" x14ac:dyDescent="0.25">
      <c r="A109" s="3" t="str">
        <f t="shared" si="9"/>
        <v>RP_OH</v>
      </c>
      <c r="B109" t="str">
        <f t="shared" si="16"/>
        <v>217 JONATHAN ALDER LSD</v>
      </c>
      <c r="C109" t="str">
        <f>"1-RESIDENTIAL"</f>
        <v>1-RESIDENTIAL</v>
      </c>
      <c r="D109" s="4" t="s">
        <v>93</v>
      </c>
      <c r="F109" s="4">
        <v>1077240</v>
      </c>
    </row>
    <row r="110" spans="1:6" x14ac:dyDescent="0.25">
      <c r="A110" s="3" t="str">
        <f t="shared" si="9"/>
        <v>RP_OH</v>
      </c>
      <c r="B110" t="str">
        <f t="shared" si="16"/>
        <v>217 JONATHAN ALDER LSD</v>
      </c>
      <c r="C110" t="str">
        <f>"2-COMMERCIAL"</f>
        <v>2-COMMERCIAL</v>
      </c>
      <c r="D110" s="4" t="s">
        <v>94</v>
      </c>
      <c r="F110" s="4">
        <v>572520</v>
      </c>
    </row>
    <row r="111" spans="1:6" x14ac:dyDescent="0.25">
      <c r="A111" s="3" t="str">
        <f t="shared" si="9"/>
        <v>RP_OH</v>
      </c>
      <c r="B111" t="str">
        <f t="shared" si="16"/>
        <v>217 JONATHAN ALDER LSD</v>
      </c>
      <c r="C111" t="str">
        <f>"2-INDUSTRIAL"</f>
        <v>2-INDUSTRIAL</v>
      </c>
      <c r="D111" s="4" t="s">
        <v>95</v>
      </c>
      <c r="F111" s="4">
        <v>5027270</v>
      </c>
    </row>
    <row r="112" spans="1:6" x14ac:dyDescent="0.25">
      <c r="A112" s="3" t="str">
        <f t="shared" si="9"/>
        <v>RP_OH</v>
      </c>
      <c r="B112" t="str">
        <f t="shared" si="16"/>
        <v>217 JONATHAN ALDER LSD</v>
      </c>
      <c r="C112" t="str">
        <f>"3-UTILITIES (REAL)"</f>
        <v>3-UTILITIES (REAL)</v>
      </c>
      <c r="D112" s="4" t="s">
        <v>96</v>
      </c>
      <c r="F112" s="4">
        <v>5090</v>
      </c>
    </row>
    <row r="113" spans="1:6" x14ac:dyDescent="0.25">
      <c r="A113" s="3" t="str">
        <f t="shared" si="9"/>
        <v>RP_OH</v>
      </c>
      <c r="B113" t="str">
        <f t="shared" si="16"/>
        <v>217 JONATHAN ALDER LSD</v>
      </c>
      <c r="C113" t="str">
        <f>"5-UTILITIES (PERSONAL)"</f>
        <v>5-UTILITIES (PERSONAL)</v>
      </c>
      <c r="D113" s="4" t="s">
        <v>97</v>
      </c>
      <c r="F113" s="4">
        <v>4551820</v>
      </c>
    </row>
    <row r="114" spans="1:6" x14ac:dyDescent="0.25">
      <c r="B114" t="s">
        <v>5</v>
      </c>
      <c r="D114" s="4">
        <v>11350790</v>
      </c>
      <c r="E114" s="4">
        <v>0</v>
      </c>
      <c r="F114" s="4">
        <v>11350790</v>
      </c>
    </row>
    <row r="115" spans="1:6" x14ac:dyDescent="0.25">
      <c r="A115" s="3" t="str">
        <f t="shared" si="9"/>
        <v>RP_OH</v>
      </c>
      <c r="B115" t="str">
        <f t="shared" ref="B115:B120" si="17">"218 LICKING HEIGHTS LSD"</f>
        <v>218 LICKING HEIGHTS LSD</v>
      </c>
      <c r="C115" t="str">
        <f>"1-AGRICULTURAL"</f>
        <v>1-AGRICULTURAL</v>
      </c>
      <c r="D115" s="4" t="s">
        <v>98</v>
      </c>
      <c r="F115" s="4">
        <v>130600</v>
      </c>
    </row>
    <row r="116" spans="1:6" x14ac:dyDescent="0.25">
      <c r="A116" s="3" t="str">
        <f t="shared" si="9"/>
        <v>RP_OH</v>
      </c>
      <c r="B116" t="str">
        <f t="shared" si="17"/>
        <v>218 LICKING HEIGHTS LSD</v>
      </c>
      <c r="C116" t="str">
        <f>"1-RESIDENTIAL"</f>
        <v>1-RESIDENTIAL</v>
      </c>
      <c r="D116" s="4" t="s">
        <v>99</v>
      </c>
      <c r="F116" s="4">
        <v>533085320</v>
      </c>
    </row>
    <row r="117" spans="1:6" x14ac:dyDescent="0.25">
      <c r="A117" s="3" t="str">
        <f t="shared" si="9"/>
        <v>RP_OH</v>
      </c>
      <c r="B117" t="str">
        <f t="shared" si="17"/>
        <v>218 LICKING HEIGHTS LSD</v>
      </c>
      <c r="C117" t="str">
        <f>"2-COMMERCIAL"</f>
        <v>2-COMMERCIAL</v>
      </c>
      <c r="D117" s="4" t="s">
        <v>100</v>
      </c>
      <c r="F117" s="4">
        <v>29572440</v>
      </c>
    </row>
    <row r="118" spans="1:6" x14ac:dyDescent="0.25">
      <c r="A118" s="3" t="str">
        <f t="shared" si="9"/>
        <v>RP_OH</v>
      </c>
      <c r="B118" t="str">
        <f t="shared" si="17"/>
        <v>218 LICKING HEIGHTS LSD</v>
      </c>
      <c r="C118" t="str">
        <f>"2-INDUSTRIAL"</f>
        <v>2-INDUSTRIAL</v>
      </c>
      <c r="D118" s="4" t="s">
        <v>101</v>
      </c>
      <c r="F118" s="4">
        <v>32186510</v>
      </c>
    </row>
    <row r="119" spans="1:6" x14ac:dyDescent="0.25">
      <c r="A119" s="3" t="str">
        <f t="shared" si="9"/>
        <v>RP_OH</v>
      </c>
      <c r="B119" t="str">
        <f t="shared" si="17"/>
        <v>218 LICKING HEIGHTS LSD</v>
      </c>
      <c r="C119" t="str">
        <f>"3-UTILITIES (REAL)"</f>
        <v>3-UTILITIES (REAL)</v>
      </c>
      <c r="D119" s="4" t="s">
        <v>102</v>
      </c>
      <c r="F119" s="4">
        <v>93970</v>
      </c>
    </row>
    <row r="120" spans="1:6" x14ac:dyDescent="0.25">
      <c r="A120" s="3" t="str">
        <f t="shared" si="9"/>
        <v>RP_OH</v>
      </c>
      <c r="B120" t="str">
        <f t="shared" si="17"/>
        <v>218 LICKING HEIGHTS LSD</v>
      </c>
      <c r="C120" t="str">
        <f>"5-UTILITIES (PERSONAL)"</f>
        <v>5-UTILITIES (PERSONAL)</v>
      </c>
      <c r="D120" s="4" t="s">
        <v>103</v>
      </c>
      <c r="F120" s="4">
        <v>9294710</v>
      </c>
    </row>
    <row r="121" spans="1:6" x14ac:dyDescent="0.25">
      <c r="B121" t="s">
        <v>5</v>
      </c>
      <c r="D121" s="4">
        <v>604363550</v>
      </c>
      <c r="E121" s="4">
        <v>0</v>
      </c>
      <c r="F121" s="4">
        <v>604363550</v>
      </c>
    </row>
    <row r="122" spans="1:6" x14ac:dyDescent="0.25">
      <c r="A122" s="3" t="str">
        <f t="shared" si="9"/>
        <v>RP_OH</v>
      </c>
      <c r="B122" t="str">
        <f t="shared" ref="B122:B126" si="18">"219 MADISON PLAINS LSD"</f>
        <v>219 MADISON PLAINS LSD</v>
      </c>
      <c r="C122" t="str">
        <f>"1-AGRICULTURAL"</f>
        <v>1-AGRICULTURAL</v>
      </c>
      <c r="D122" s="4" t="s">
        <v>104</v>
      </c>
      <c r="F122" s="4">
        <v>3026870</v>
      </c>
    </row>
    <row r="123" spans="1:6" x14ac:dyDescent="0.25">
      <c r="A123" s="3" t="str">
        <f t="shared" si="9"/>
        <v>RP_OH</v>
      </c>
      <c r="B123" t="str">
        <f t="shared" si="18"/>
        <v>219 MADISON PLAINS LSD</v>
      </c>
      <c r="C123" t="str">
        <f>"1-RESIDENTIAL"</f>
        <v>1-RESIDENTIAL</v>
      </c>
      <c r="D123" s="4" t="s">
        <v>105</v>
      </c>
      <c r="F123" s="4">
        <v>13086820</v>
      </c>
    </row>
    <row r="124" spans="1:6" x14ac:dyDescent="0.25">
      <c r="A124" s="3" t="str">
        <f t="shared" si="9"/>
        <v>RP_OH</v>
      </c>
      <c r="B124" t="str">
        <f t="shared" si="18"/>
        <v>219 MADISON PLAINS LSD</v>
      </c>
      <c r="C124" t="str">
        <f>"2-COMMERCIAL"</f>
        <v>2-COMMERCIAL</v>
      </c>
      <c r="D124" s="4" t="s">
        <v>106</v>
      </c>
      <c r="F124" s="4">
        <v>202870</v>
      </c>
    </row>
    <row r="125" spans="1:6" x14ac:dyDescent="0.25">
      <c r="A125" s="3" t="str">
        <f t="shared" si="9"/>
        <v>RP_OH</v>
      </c>
      <c r="B125" t="str">
        <f t="shared" si="18"/>
        <v>219 MADISON PLAINS LSD</v>
      </c>
      <c r="C125" t="str">
        <f>"3-UTILITIES (REAL)"</f>
        <v>3-UTILITIES (REAL)</v>
      </c>
      <c r="D125" s="4" t="s">
        <v>8</v>
      </c>
      <c r="F125" s="4">
        <v>0</v>
      </c>
    </row>
    <row r="126" spans="1:6" x14ac:dyDescent="0.25">
      <c r="A126" s="3" t="str">
        <f t="shared" si="9"/>
        <v>RP_OH</v>
      </c>
      <c r="B126" t="str">
        <f t="shared" si="18"/>
        <v>219 MADISON PLAINS LSD</v>
      </c>
      <c r="C126" t="str">
        <f>"5-UTILITIES (PERSONAL)"</f>
        <v>5-UTILITIES (PERSONAL)</v>
      </c>
      <c r="D126" s="4" t="s">
        <v>107</v>
      </c>
      <c r="F126" s="4">
        <v>486860</v>
      </c>
    </row>
    <row r="127" spans="1:6" x14ac:dyDescent="0.25">
      <c r="B127" t="s">
        <v>5</v>
      </c>
      <c r="D127" s="4">
        <v>16803420</v>
      </c>
      <c r="E127" s="4">
        <v>0</v>
      </c>
      <c r="F127" s="4">
        <v>16803420</v>
      </c>
    </row>
    <row r="128" spans="1:6" x14ac:dyDescent="0.25">
      <c r="A128" s="3" t="str">
        <f t="shared" si="9"/>
        <v>RP_OH</v>
      </c>
      <c r="B128" t="str">
        <f>"220 OLENTANGY LSD"</f>
        <v>220 OLENTANGY LSD</v>
      </c>
      <c r="C128" t="str">
        <f>"1-RESIDENTIAL"</f>
        <v>1-RESIDENTIAL</v>
      </c>
      <c r="D128" s="4" t="s">
        <v>108</v>
      </c>
      <c r="F128" s="4">
        <v>3178360</v>
      </c>
    </row>
    <row r="129" spans="1:6" x14ac:dyDescent="0.25">
      <c r="A129" s="3" t="str">
        <f t="shared" si="9"/>
        <v>RP_OH</v>
      </c>
      <c r="B129" t="str">
        <f>"220 OLENTANGY LSD"</f>
        <v>220 OLENTANGY LSD</v>
      </c>
      <c r="C129" t="str">
        <f>"2-COMMERCIAL"</f>
        <v>2-COMMERCIAL</v>
      </c>
      <c r="D129" s="4" t="s">
        <v>109</v>
      </c>
      <c r="F129" s="4">
        <v>321060</v>
      </c>
    </row>
    <row r="130" spans="1:6" x14ac:dyDescent="0.25">
      <c r="A130" s="3" t="str">
        <f t="shared" ref="A130:A197" si="19">"RP_OH"</f>
        <v>RP_OH</v>
      </c>
      <c r="B130" t="str">
        <f>"220 OLENTANGY LSD"</f>
        <v>220 OLENTANGY LSD</v>
      </c>
      <c r="C130" t="str">
        <f>"5-UTILITIES (PERSONAL)"</f>
        <v>5-UTILITIES (PERSONAL)</v>
      </c>
      <c r="D130" s="4" t="s">
        <v>110</v>
      </c>
      <c r="F130" s="4">
        <v>37660</v>
      </c>
    </row>
    <row r="131" spans="1:6" x14ac:dyDescent="0.25">
      <c r="B131" t="s">
        <v>5</v>
      </c>
      <c r="D131" s="4">
        <v>3537080</v>
      </c>
      <c r="E131" s="4">
        <v>0</v>
      </c>
      <c r="F131" s="4">
        <v>3537080</v>
      </c>
    </row>
    <row r="132" spans="1:6" x14ac:dyDescent="0.25">
      <c r="A132" s="3" t="str">
        <f t="shared" si="19"/>
        <v>RP_OH</v>
      </c>
      <c r="B132" t="str">
        <f t="shared" ref="B132:B137" si="20">"221 PICKERINGTON LSD"</f>
        <v>221 PICKERINGTON LSD</v>
      </c>
      <c r="C132" t="str">
        <f>"1-AGRICULTURAL"</f>
        <v>1-AGRICULTURAL</v>
      </c>
      <c r="D132" s="4" t="s">
        <v>111</v>
      </c>
      <c r="F132" s="4">
        <v>240740</v>
      </c>
    </row>
    <row r="133" spans="1:6" x14ac:dyDescent="0.25">
      <c r="A133" s="3" t="str">
        <f t="shared" si="19"/>
        <v>RP_OH</v>
      </c>
      <c r="B133" t="str">
        <f t="shared" si="20"/>
        <v>221 PICKERINGTON LSD</v>
      </c>
      <c r="C133" t="str">
        <f>"1-RESIDENTIAL"</f>
        <v>1-RESIDENTIAL</v>
      </c>
      <c r="D133" s="4" t="s">
        <v>112</v>
      </c>
      <c r="F133" s="4">
        <v>11434490</v>
      </c>
    </row>
    <row r="134" spans="1:6" x14ac:dyDescent="0.25">
      <c r="A134" s="3" t="str">
        <f t="shared" si="19"/>
        <v>RP_OH</v>
      </c>
      <c r="B134" t="str">
        <f t="shared" si="20"/>
        <v>221 PICKERINGTON LSD</v>
      </c>
      <c r="C134" t="str">
        <f>"2-COMMERCIAL"</f>
        <v>2-COMMERCIAL</v>
      </c>
      <c r="D134" s="4" t="s">
        <v>113</v>
      </c>
      <c r="F134" s="4">
        <v>13529380</v>
      </c>
    </row>
    <row r="135" spans="1:6" x14ac:dyDescent="0.25">
      <c r="A135" s="3" t="str">
        <f t="shared" si="19"/>
        <v>RP_OH</v>
      </c>
      <c r="B135" t="str">
        <f t="shared" si="20"/>
        <v>221 PICKERINGTON LSD</v>
      </c>
      <c r="C135" t="str">
        <f>"2-INDUSTRIAL"</f>
        <v>2-INDUSTRIAL</v>
      </c>
      <c r="D135" s="4" t="s">
        <v>114</v>
      </c>
      <c r="F135" s="4">
        <v>4165300</v>
      </c>
    </row>
    <row r="136" spans="1:6" x14ac:dyDescent="0.25">
      <c r="A136" s="3" t="str">
        <f t="shared" si="19"/>
        <v>RP_OH</v>
      </c>
      <c r="B136" t="str">
        <f t="shared" si="20"/>
        <v>221 PICKERINGTON LSD</v>
      </c>
      <c r="C136" t="str">
        <f>"3-UTILITIES (REAL)"</f>
        <v>3-UTILITIES (REAL)</v>
      </c>
      <c r="D136" s="4" t="s">
        <v>115</v>
      </c>
      <c r="F136" s="4">
        <v>22290</v>
      </c>
    </row>
    <row r="137" spans="1:6" x14ac:dyDescent="0.25">
      <c r="A137" s="3" t="str">
        <f t="shared" si="19"/>
        <v>RP_OH</v>
      </c>
      <c r="B137" t="str">
        <f t="shared" si="20"/>
        <v>221 PICKERINGTON LSD</v>
      </c>
      <c r="C137" t="str">
        <f>"5-UTILITIES (PERSONAL)"</f>
        <v>5-UTILITIES (PERSONAL)</v>
      </c>
      <c r="D137" s="4" t="s">
        <v>116</v>
      </c>
      <c r="F137" s="4">
        <v>5022930</v>
      </c>
    </row>
    <row r="138" spans="1:6" x14ac:dyDescent="0.25">
      <c r="B138" t="s">
        <v>5</v>
      </c>
      <c r="D138" s="4">
        <v>34415130</v>
      </c>
      <c r="E138" s="4">
        <v>0</v>
      </c>
      <c r="F138" s="4">
        <v>34415130</v>
      </c>
    </row>
    <row r="139" spans="1:6" x14ac:dyDescent="0.25">
      <c r="A139" s="3" t="str">
        <f t="shared" si="19"/>
        <v>RP_OH</v>
      </c>
      <c r="B139" t="str">
        <f>"222 TEAYS VALLEY LSD"</f>
        <v>222 TEAYS VALLEY LSD</v>
      </c>
      <c r="C139" t="str">
        <f>"1-RESIDENTIAL"</f>
        <v>1-RESIDENTIAL</v>
      </c>
      <c r="D139" s="4" t="s">
        <v>117</v>
      </c>
      <c r="F139" s="4">
        <v>546400</v>
      </c>
    </row>
    <row r="140" spans="1:6" x14ac:dyDescent="0.25">
      <c r="A140" s="3" t="str">
        <f t="shared" si="19"/>
        <v>RP_OH</v>
      </c>
      <c r="B140" t="str">
        <f>"222 TEAYS VALLEY LSD"</f>
        <v>222 TEAYS VALLEY LSD</v>
      </c>
      <c r="C140" t="str">
        <f>"5-UTILITIES (PERSONAL)"</f>
        <v>5-UTILITIES (PERSONAL)</v>
      </c>
      <c r="D140" s="4" t="s">
        <v>118</v>
      </c>
      <c r="F140" s="4">
        <v>3055280</v>
      </c>
    </row>
    <row r="141" spans="1:6" x14ac:dyDescent="0.25">
      <c r="B141" t="s">
        <v>5</v>
      </c>
      <c r="D141" s="4">
        <v>3601680</v>
      </c>
      <c r="E141" s="4">
        <v>0</v>
      </c>
      <c r="F141" s="4">
        <v>3601680</v>
      </c>
    </row>
    <row r="142" spans="1:6" x14ac:dyDescent="0.25">
      <c r="A142" s="3" t="str">
        <f t="shared" si="19"/>
        <v>RP_OH</v>
      </c>
      <c r="B142" t="str">
        <f t="shared" ref="B142:B147" si="21">"301 TOLLES CAREER &amp; TECHNICAL CENTER"</f>
        <v>301 TOLLES CAREER &amp; TECHNICAL CENTER</v>
      </c>
      <c r="C142" t="str">
        <f>"1-AGRICULTURAL"</f>
        <v>1-AGRICULTURAL</v>
      </c>
      <c r="D142" s="4" t="s">
        <v>119</v>
      </c>
      <c r="F142" s="4">
        <v>21497150</v>
      </c>
    </row>
    <row r="143" spans="1:6" x14ac:dyDescent="0.25">
      <c r="A143" s="3" t="str">
        <f t="shared" si="19"/>
        <v>RP_OH</v>
      </c>
      <c r="B143" t="str">
        <f t="shared" si="21"/>
        <v>301 TOLLES CAREER &amp; TECHNICAL CENTER</v>
      </c>
      <c r="C143" t="str">
        <f>"1-RESIDENTIAL"</f>
        <v>1-RESIDENTIAL</v>
      </c>
      <c r="D143" s="4" t="s">
        <v>120</v>
      </c>
      <c r="F143" s="4">
        <v>6686452260</v>
      </c>
    </row>
    <row r="144" spans="1:6" x14ac:dyDescent="0.25">
      <c r="A144" s="3" t="str">
        <f t="shared" si="19"/>
        <v>RP_OH</v>
      </c>
      <c r="B144" t="str">
        <f t="shared" si="21"/>
        <v>301 TOLLES CAREER &amp; TECHNICAL CENTER</v>
      </c>
      <c r="C144" t="str">
        <f>"2-COMMERCIAL"</f>
        <v>2-COMMERCIAL</v>
      </c>
      <c r="D144" s="4" t="s">
        <v>121</v>
      </c>
      <c r="F144" s="4">
        <v>1458674150</v>
      </c>
    </row>
    <row r="145" spans="1:6" x14ac:dyDescent="0.25">
      <c r="A145" s="3" t="str">
        <f t="shared" si="19"/>
        <v>RP_OH</v>
      </c>
      <c r="B145" t="str">
        <f t="shared" si="21"/>
        <v>301 TOLLES CAREER &amp; TECHNICAL CENTER</v>
      </c>
      <c r="C145" t="str">
        <f>"2-INDUSTRIAL"</f>
        <v>2-INDUSTRIAL</v>
      </c>
      <c r="D145" s="4" t="s">
        <v>122</v>
      </c>
      <c r="F145" s="4">
        <v>443604780</v>
      </c>
    </row>
    <row r="146" spans="1:6" x14ac:dyDescent="0.25">
      <c r="A146" s="3" t="str">
        <f t="shared" si="19"/>
        <v>RP_OH</v>
      </c>
      <c r="B146" t="str">
        <f t="shared" si="21"/>
        <v>301 TOLLES CAREER &amp; TECHNICAL CENTER</v>
      </c>
      <c r="C146" t="str">
        <f>"3-UTILITIES (REAL)"</f>
        <v>3-UTILITIES (REAL)</v>
      </c>
      <c r="D146" s="4" t="s">
        <v>123</v>
      </c>
      <c r="F146" s="4">
        <v>690560</v>
      </c>
    </row>
    <row r="147" spans="1:6" x14ac:dyDescent="0.25">
      <c r="A147" s="3" t="str">
        <f t="shared" si="19"/>
        <v>RP_OH</v>
      </c>
      <c r="B147" t="str">
        <f t="shared" si="21"/>
        <v>301 TOLLES CAREER &amp; TECHNICAL CENTER</v>
      </c>
      <c r="C147" t="str">
        <f>"5-UTILITIES (PERSONAL)"</f>
        <v>5-UTILITIES (PERSONAL)</v>
      </c>
      <c r="D147" s="4" t="s">
        <v>124</v>
      </c>
      <c r="F147" s="4">
        <v>273906590</v>
      </c>
    </row>
    <row r="148" spans="1:6" x14ac:dyDescent="0.25">
      <c r="B148" t="s">
        <v>5</v>
      </c>
      <c r="D148" s="4">
        <v>8884825490</v>
      </c>
      <c r="E148" s="4">
        <v>0</v>
      </c>
      <c r="F148" s="4">
        <v>8884825490</v>
      </c>
    </row>
    <row r="149" spans="1:6" x14ac:dyDescent="0.25">
      <c r="A149" s="3" t="str">
        <f t="shared" si="19"/>
        <v>RP_OH</v>
      </c>
      <c r="B149" t="str">
        <f>"302 DELAWARE COUNTY JVSD"</f>
        <v>302 DELAWARE COUNTY JVSD</v>
      </c>
      <c r="C149" t="str">
        <f>"1-RESIDENTIAL"</f>
        <v>1-RESIDENTIAL</v>
      </c>
      <c r="D149" s="4" t="s">
        <v>108</v>
      </c>
      <c r="F149" s="4">
        <v>3178360</v>
      </c>
    </row>
    <row r="150" spans="1:6" x14ac:dyDescent="0.25">
      <c r="A150" s="3" t="str">
        <f t="shared" si="19"/>
        <v>RP_OH</v>
      </c>
      <c r="B150" t="str">
        <f>"302 DELAWARE COUNTY JVSD"</f>
        <v>302 DELAWARE COUNTY JVSD</v>
      </c>
      <c r="C150" t="str">
        <f>"2-COMMERCIAL"</f>
        <v>2-COMMERCIAL</v>
      </c>
      <c r="D150" s="4" t="s">
        <v>109</v>
      </c>
      <c r="F150" s="4">
        <v>321060</v>
      </c>
    </row>
    <row r="151" spans="1:6" x14ac:dyDescent="0.25">
      <c r="A151" s="3" t="str">
        <f t="shared" si="19"/>
        <v>RP_OH</v>
      </c>
      <c r="B151" t="str">
        <f>"302 DELAWARE COUNTY JVSD"</f>
        <v>302 DELAWARE COUNTY JVSD</v>
      </c>
      <c r="C151" t="str">
        <f>"5-UTILITIES (PERSONAL)"</f>
        <v>5-UTILITIES (PERSONAL)</v>
      </c>
      <c r="D151" s="4" t="s">
        <v>110</v>
      </c>
      <c r="F151" s="4">
        <v>37660</v>
      </c>
    </row>
    <row r="152" spans="1:6" x14ac:dyDescent="0.25">
      <c r="B152" t="s">
        <v>5</v>
      </c>
      <c r="D152" s="4">
        <v>3537080</v>
      </c>
      <c r="E152" s="4">
        <v>0</v>
      </c>
      <c r="F152" s="4">
        <v>3537080</v>
      </c>
    </row>
    <row r="153" spans="1:6" x14ac:dyDescent="0.25">
      <c r="A153" s="3" t="str">
        <f t="shared" si="19"/>
        <v>RP_OH</v>
      </c>
      <c r="B153" t="str">
        <f t="shared" ref="B153:B159" si="22">"303 EASTLAND JVSD"</f>
        <v>303 EASTLAND JVSD</v>
      </c>
      <c r="C153" t="str">
        <f>"1-AGRICULTURAL"</f>
        <v>1-AGRICULTURAL</v>
      </c>
      <c r="D153" s="4" t="s">
        <v>125</v>
      </c>
      <c r="E153" s="4">
        <v>580613160</v>
      </c>
      <c r="F153" s="4">
        <v>608621700</v>
      </c>
    </row>
    <row r="154" spans="1:6" x14ac:dyDescent="0.25">
      <c r="A154" s="3" t="str">
        <f t="shared" si="19"/>
        <v>RP_OH</v>
      </c>
      <c r="B154" t="str">
        <f t="shared" si="22"/>
        <v>303 EASTLAND JVSD</v>
      </c>
      <c r="C154" t="str">
        <f>"1-RESIDENTIAL"</f>
        <v>1-RESIDENTIAL</v>
      </c>
      <c r="D154" s="4" t="s">
        <v>126</v>
      </c>
      <c r="E154" s="4">
        <v>5608278160</v>
      </c>
      <c r="F154" s="4">
        <v>11985815630</v>
      </c>
    </row>
    <row r="155" spans="1:6" x14ac:dyDescent="0.25">
      <c r="B155" t="str">
        <f t="shared" si="22"/>
        <v>303 EASTLAND JVSD</v>
      </c>
      <c r="C155" t="s">
        <v>4</v>
      </c>
      <c r="E155" s="4">
        <v>265780</v>
      </c>
      <c r="F155" s="4">
        <v>265780</v>
      </c>
    </row>
    <row r="156" spans="1:6" x14ac:dyDescent="0.25">
      <c r="A156" s="3" t="str">
        <f t="shared" si="19"/>
        <v>RP_OH</v>
      </c>
      <c r="B156" t="str">
        <f t="shared" si="22"/>
        <v>303 EASTLAND JVSD</v>
      </c>
      <c r="C156" t="str">
        <f>"2-COMMERCIAL"</f>
        <v>2-COMMERCIAL</v>
      </c>
      <c r="D156" s="4" t="s">
        <v>127</v>
      </c>
      <c r="E156" s="4">
        <v>409715590</v>
      </c>
      <c r="F156" s="4">
        <v>1478686430</v>
      </c>
    </row>
    <row r="157" spans="1:6" x14ac:dyDescent="0.25">
      <c r="A157" s="3" t="str">
        <f t="shared" si="19"/>
        <v>RP_OH</v>
      </c>
      <c r="B157" t="str">
        <f t="shared" si="22"/>
        <v>303 EASTLAND JVSD</v>
      </c>
      <c r="C157" t="str">
        <f>"2-INDUSTRIAL"</f>
        <v>2-INDUSTRIAL</v>
      </c>
      <c r="D157" s="4" t="s">
        <v>128</v>
      </c>
      <c r="E157" s="4">
        <v>42603910</v>
      </c>
      <c r="F157" s="4">
        <v>777639480</v>
      </c>
    </row>
    <row r="158" spans="1:6" x14ac:dyDescent="0.25">
      <c r="A158" s="3" t="str">
        <f t="shared" si="19"/>
        <v>RP_OH</v>
      </c>
      <c r="B158" t="str">
        <f t="shared" si="22"/>
        <v>303 EASTLAND JVSD</v>
      </c>
      <c r="C158" t="str">
        <f>"3-UTILITIES (REAL)"</f>
        <v>3-UTILITIES (REAL)</v>
      </c>
      <c r="D158" s="4" t="s">
        <v>129</v>
      </c>
      <c r="E158" s="4">
        <v>16725582</v>
      </c>
      <c r="F158" s="4">
        <v>17648652</v>
      </c>
    </row>
    <row r="159" spans="1:6" x14ac:dyDescent="0.25">
      <c r="A159" s="3" t="str">
        <f t="shared" si="19"/>
        <v>RP_OH</v>
      </c>
      <c r="B159" t="str">
        <f t="shared" si="22"/>
        <v>303 EASTLAND JVSD</v>
      </c>
      <c r="C159" t="str">
        <f>"5-UTILITIES (PERSONAL)"</f>
        <v>5-UTILITIES (PERSONAL)</v>
      </c>
      <c r="D159" s="4" t="s">
        <v>130</v>
      </c>
      <c r="E159" s="4">
        <v>597649416</v>
      </c>
      <c r="F159" s="4">
        <v>983181376</v>
      </c>
    </row>
    <row r="160" spans="1:6" x14ac:dyDescent="0.25">
      <c r="B160" t="s">
        <v>5</v>
      </c>
      <c r="D160" s="4">
        <v>8596007450</v>
      </c>
      <c r="E160" s="4">
        <v>7255851598</v>
      </c>
      <c r="F160" s="4">
        <v>15851859048</v>
      </c>
    </row>
    <row r="161" spans="1:6" x14ac:dyDescent="0.25">
      <c r="A161" s="3" t="str">
        <f t="shared" si="19"/>
        <v>RP_OH</v>
      </c>
      <c r="B161" t="str">
        <f t="shared" ref="B161:B166" si="23">"304 LICKING COUNTY JVSD"</f>
        <v>304 LICKING COUNTY JVSD</v>
      </c>
      <c r="C161" t="str">
        <f>"1-AGRICULTURAL"</f>
        <v>1-AGRICULTURAL</v>
      </c>
      <c r="D161" s="4" t="s">
        <v>98</v>
      </c>
      <c r="F161" s="4">
        <v>130600</v>
      </c>
    </row>
    <row r="162" spans="1:6" x14ac:dyDescent="0.25">
      <c r="A162" s="3" t="str">
        <f t="shared" si="19"/>
        <v>RP_OH</v>
      </c>
      <c r="B162" t="str">
        <f t="shared" si="23"/>
        <v>304 LICKING COUNTY JVSD</v>
      </c>
      <c r="C162" t="str">
        <f>"1-RESIDENTIAL"</f>
        <v>1-RESIDENTIAL</v>
      </c>
      <c r="D162" s="4" t="s">
        <v>99</v>
      </c>
      <c r="F162" s="4">
        <v>533085320</v>
      </c>
    </row>
    <row r="163" spans="1:6" x14ac:dyDescent="0.25">
      <c r="A163" s="3" t="str">
        <f t="shared" si="19"/>
        <v>RP_OH</v>
      </c>
      <c r="B163" t="str">
        <f t="shared" si="23"/>
        <v>304 LICKING COUNTY JVSD</v>
      </c>
      <c r="C163" t="str">
        <f>"2-COMMERCIAL"</f>
        <v>2-COMMERCIAL</v>
      </c>
      <c r="D163" s="4" t="s">
        <v>100</v>
      </c>
      <c r="F163" s="4">
        <v>29572440</v>
      </c>
    </row>
    <row r="164" spans="1:6" x14ac:dyDescent="0.25">
      <c r="A164" s="3" t="str">
        <f t="shared" si="19"/>
        <v>RP_OH</v>
      </c>
      <c r="B164" t="str">
        <f t="shared" si="23"/>
        <v>304 LICKING COUNTY JVSD</v>
      </c>
      <c r="C164" t="str">
        <f>"2-INDUSTRIAL"</f>
        <v>2-INDUSTRIAL</v>
      </c>
      <c r="D164" s="4" t="s">
        <v>101</v>
      </c>
      <c r="F164" s="4">
        <v>32186510</v>
      </c>
    </row>
    <row r="165" spans="1:6" x14ac:dyDescent="0.25">
      <c r="A165" s="3" t="str">
        <f t="shared" si="19"/>
        <v>RP_OH</v>
      </c>
      <c r="B165" t="str">
        <f t="shared" si="23"/>
        <v>304 LICKING COUNTY JVSD</v>
      </c>
      <c r="C165" t="str">
        <f>"3-UTILITIES (REAL)"</f>
        <v>3-UTILITIES (REAL)</v>
      </c>
      <c r="D165" s="4" t="s">
        <v>102</v>
      </c>
      <c r="F165" s="4">
        <v>93970</v>
      </c>
    </row>
    <row r="166" spans="1:6" x14ac:dyDescent="0.25">
      <c r="A166" s="3" t="str">
        <f t="shared" si="19"/>
        <v>RP_OH</v>
      </c>
      <c r="B166" t="str">
        <f t="shared" si="23"/>
        <v>304 LICKING COUNTY JVSD</v>
      </c>
      <c r="C166" t="str">
        <f>"5-UTILITIES (PERSONAL)"</f>
        <v>5-UTILITIES (PERSONAL)</v>
      </c>
      <c r="D166" s="4" t="s">
        <v>103</v>
      </c>
      <c r="F166" s="4">
        <v>9294710</v>
      </c>
    </row>
    <row r="167" spans="1:6" x14ac:dyDescent="0.25">
      <c r="B167" t="s">
        <v>5</v>
      </c>
      <c r="D167" s="4">
        <v>604363550</v>
      </c>
      <c r="E167" s="4">
        <v>0</v>
      </c>
      <c r="F167" s="4">
        <v>604363550</v>
      </c>
    </row>
    <row r="168" spans="1:6" x14ac:dyDescent="0.25">
      <c r="A168" s="3" t="str">
        <f t="shared" si="19"/>
        <v>RP_OH</v>
      </c>
      <c r="B168" t="str">
        <f t="shared" ref="B168:B172" si="24">"401 BLENDON TWP"</f>
        <v>401 BLENDON TWP</v>
      </c>
      <c r="C168" t="str">
        <f>"1-AGRICULTURAL"</f>
        <v>1-AGRICULTURAL</v>
      </c>
      <c r="D168" s="4" t="s">
        <v>131</v>
      </c>
      <c r="F168" s="4">
        <v>1397960</v>
      </c>
    </row>
    <row r="169" spans="1:6" x14ac:dyDescent="0.25">
      <c r="A169" s="3" t="str">
        <f t="shared" si="19"/>
        <v>RP_OH</v>
      </c>
      <c r="B169" t="str">
        <f t="shared" si="24"/>
        <v>401 BLENDON TWP</v>
      </c>
      <c r="C169" t="str">
        <f>"1-RESIDENTIAL"</f>
        <v>1-RESIDENTIAL</v>
      </c>
      <c r="D169" s="4" t="s">
        <v>132</v>
      </c>
      <c r="F169" s="4">
        <v>323328410</v>
      </c>
    </row>
    <row r="170" spans="1:6" x14ac:dyDescent="0.25">
      <c r="A170" s="3" t="str">
        <f t="shared" si="19"/>
        <v>RP_OH</v>
      </c>
      <c r="B170" t="str">
        <f t="shared" si="24"/>
        <v>401 BLENDON TWP</v>
      </c>
      <c r="C170" t="str">
        <f>"2-COMMERCIAL"</f>
        <v>2-COMMERCIAL</v>
      </c>
      <c r="D170" s="4" t="s">
        <v>133</v>
      </c>
      <c r="F170" s="4">
        <v>39092870</v>
      </c>
    </row>
    <row r="171" spans="1:6" x14ac:dyDescent="0.25">
      <c r="A171" s="3" t="str">
        <f t="shared" si="19"/>
        <v>RP_OH</v>
      </c>
      <c r="B171" t="str">
        <f t="shared" si="24"/>
        <v>401 BLENDON TWP</v>
      </c>
      <c r="C171" t="str">
        <f>"3-UTILITIES (REAL)"</f>
        <v>3-UTILITIES (REAL)</v>
      </c>
      <c r="D171" s="4" t="s">
        <v>8</v>
      </c>
      <c r="F171" s="4">
        <v>0</v>
      </c>
    </row>
    <row r="172" spans="1:6" x14ac:dyDescent="0.25">
      <c r="A172" s="3" t="str">
        <f t="shared" si="19"/>
        <v>RP_OH</v>
      </c>
      <c r="B172" t="str">
        <f t="shared" si="24"/>
        <v>401 BLENDON TWP</v>
      </c>
      <c r="C172" t="str">
        <f>"5-UTILITIES (PERSONAL)"</f>
        <v>5-UTILITIES (PERSONAL)</v>
      </c>
      <c r="D172" s="4" t="s">
        <v>134</v>
      </c>
      <c r="F172" s="4">
        <v>11532440</v>
      </c>
    </row>
    <row r="173" spans="1:6" x14ac:dyDescent="0.25">
      <c r="B173" t="s">
        <v>5</v>
      </c>
      <c r="D173" s="4">
        <v>375351680</v>
      </c>
      <c r="E173" s="4">
        <v>0</v>
      </c>
      <c r="F173" s="4">
        <v>375351680</v>
      </c>
    </row>
    <row r="174" spans="1:6" x14ac:dyDescent="0.25">
      <c r="A174" s="3" t="str">
        <f t="shared" si="19"/>
        <v>RP_OH</v>
      </c>
      <c r="B174" t="str">
        <f t="shared" ref="B174:B178" si="25">"403 BROWN TWP"</f>
        <v>403 BROWN TWP</v>
      </c>
      <c r="C174" t="str">
        <f>"1-AGRICULTURAL"</f>
        <v>1-AGRICULTURAL</v>
      </c>
      <c r="D174" s="4" t="s">
        <v>135</v>
      </c>
      <c r="F174" s="4">
        <v>12045950</v>
      </c>
    </row>
    <row r="175" spans="1:6" x14ac:dyDescent="0.25">
      <c r="A175" s="3" t="str">
        <f t="shared" si="19"/>
        <v>RP_OH</v>
      </c>
      <c r="B175" t="str">
        <f t="shared" si="25"/>
        <v>403 BROWN TWP</v>
      </c>
      <c r="C175" t="str">
        <f>"1-RESIDENTIAL"</f>
        <v>1-RESIDENTIAL</v>
      </c>
      <c r="D175" s="4" t="s">
        <v>136</v>
      </c>
      <c r="F175" s="4">
        <v>293054340</v>
      </c>
    </row>
    <row r="176" spans="1:6" x14ac:dyDescent="0.25">
      <c r="A176" s="3" t="str">
        <f t="shared" si="19"/>
        <v>RP_OH</v>
      </c>
      <c r="B176" t="str">
        <f t="shared" si="25"/>
        <v>403 BROWN TWP</v>
      </c>
      <c r="C176" t="str">
        <f>"2-COMMERCIAL"</f>
        <v>2-COMMERCIAL</v>
      </c>
      <c r="D176" s="4" t="s">
        <v>137</v>
      </c>
      <c r="F176" s="4">
        <v>15802350</v>
      </c>
    </row>
    <row r="177" spans="1:6" x14ac:dyDescent="0.25">
      <c r="A177" s="3" t="str">
        <f t="shared" si="19"/>
        <v>RP_OH</v>
      </c>
      <c r="B177" t="str">
        <f t="shared" si="25"/>
        <v>403 BROWN TWP</v>
      </c>
      <c r="C177" t="str">
        <f>"3-UTILITIES (REAL)"</f>
        <v>3-UTILITIES (REAL)</v>
      </c>
      <c r="D177" s="4" t="s">
        <v>8</v>
      </c>
      <c r="F177" s="4">
        <v>0</v>
      </c>
    </row>
    <row r="178" spans="1:6" x14ac:dyDescent="0.25">
      <c r="A178" s="3" t="str">
        <f t="shared" si="19"/>
        <v>RP_OH</v>
      </c>
      <c r="B178" t="str">
        <f t="shared" si="25"/>
        <v>403 BROWN TWP</v>
      </c>
      <c r="C178" t="str">
        <f>"5-UTILITIES (PERSONAL)"</f>
        <v>5-UTILITIES (PERSONAL)</v>
      </c>
      <c r="D178" s="4" t="s">
        <v>138</v>
      </c>
      <c r="F178" s="4">
        <v>20353740</v>
      </c>
    </row>
    <row r="179" spans="1:6" x14ac:dyDescent="0.25">
      <c r="B179" t="s">
        <v>5</v>
      </c>
      <c r="D179" s="4">
        <v>341256380</v>
      </c>
      <c r="E179" s="4">
        <v>0</v>
      </c>
      <c r="F179" s="4">
        <v>341256380</v>
      </c>
    </row>
    <row r="180" spans="1:6" x14ac:dyDescent="0.25">
      <c r="A180" s="3" t="str">
        <f t="shared" si="19"/>
        <v>RP_OH</v>
      </c>
      <c r="B180" t="str">
        <f t="shared" ref="B180:B184" si="26">"404 CLINTON TWP"</f>
        <v>404 CLINTON TWP</v>
      </c>
      <c r="C180" t="str">
        <f>"1-RESIDENTIAL"</f>
        <v>1-RESIDENTIAL</v>
      </c>
      <c r="D180" s="4" t="s">
        <v>139</v>
      </c>
      <c r="F180" s="4">
        <v>101853200</v>
      </c>
    </row>
    <row r="181" spans="1:6" x14ac:dyDescent="0.25">
      <c r="A181" s="3" t="str">
        <f t="shared" si="19"/>
        <v>RP_OH</v>
      </c>
      <c r="B181" t="str">
        <f t="shared" si="26"/>
        <v>404 CLINTON TWP</v>
      </c>
      <c r="C181" t="str">
        <f>"2-COMMERCIAL"</f>
        <v>2-COMMERCIAL</v>
      </c>
      <c r="D181" s="4" t="s">
        <v>140</v>
      </c>
      <c r="F181" s="4">
        <v>61974330</v>
      </c>
    </row>
    <row r="182" spans="1:6" x14ac:dyDescent="0.25">
      <c r="A182" s="3" t="str">
        <f t="shared" si="19"/>
        <v>RP_OH</v>
      </c>
      <c r="B182" t="str">
        <f t="shared" si="26"/>
        <v>404 CLINTON TWP</v>
      </c>
      <c r="C182" t="str">
        <f>"2-INDUSTRIAL"</f>
        <v>2-INDUSTRIAL</v>
      </c>
      <c r="D182" s="4" t="s">
        <v>141</v>
      </c>
      <c r="F182" s="4">
        <v>11761330</v>
      </c>
    </row>
    <row r="183" spans="1:6" x14ac:dyDescent="0.25">
      <c r="A183" s="3" t="str">
        <f t="shared" si="19"/>
        <v>RP_OH</v>
      </c>
      <c r="B183" t="str">
        <f t="shared" si="26"/>
        <v>404 CLINTON TWP</v>
      </c>
      <c r="C183" t="str">
        <f>"3-UTILITIES (REAL)"</f>
        <v>3-UTILITIES (REAL)</v>
      </c>
      <c r="D183" s="4" t="s">
        <v>142</v>
      </c>
      <c r="F183" s="4">
        <v>33900</v>
      </c>
    </row>
    <row r="184" spans="1:6" x14ac:dyDescent="0.25">
      <c r="A184" s="3" t="str">
        <f t="shared" si="19"/>
        <v>RP_OH</v>
      </c>
      <c r="B184" t="str">
        <f t="shared" si="26"/>
        <v>404 CLINTON TWP</v>
      </c>
      <c r="C184" t="str">
        <f>"5-UTILITIES (PERSONAL)"</f>
        <v>5-UTILITIES (PERSONAL)</v>
      </c>
      <c r="D184" s="4" t="s">
        <v>143</v>
      </c>
      <c r="F184" s="4">
        <v>5044040</v>
      </c>
    </row>
    <row r="185" spans="1:6" x14ac:dyDescent="0.25">
      <c r="B185" t="s">
        <v>5</v>
      </c>
      <c r="D185" s="4">
        <v>180666800</v>
      </c>
      <c r="E185" s="4">
        <v>0</v>
      </c>
      <c r="F185" s="4">
        <v>180666800</v>
      </c>
    </row>
    <row r="186" spans="1:6" x14ac:dyDescent="0.25">
      <c r="A186" s="3" t="str">
        <f t="shared" si="19"/>
        <v>RP_OH</v>
      </c>
      <c r="B186" t="str">
        <f t="shared" ref="B186:B191" si="27">"405 FRANKLIN TWP"</f>
        <v>405 FRANKLIN TWP</v>
      </c>
      <c r="C186" t="str">
        <f>"1-AGRICULTURAL"</f>
        <v>1-AGRICULTURAL</v>
      </c>
      <c r="D186" s="4">
        <v>161460</v>
      </c>
      <c r="F186" s="4">
        <v>161460</v>
      </c>
    </row>
    <row r="187" spans="1:6" x14ac:dyDescent="0.25">
      <c r="A187" s="3" t="str">
        <f t="shared" si="19"/>
        <v>RP_OH</v>
      </c>
      <c r="B187" t="str">
        <f t="shared" si="27"/>
        <v>405 FRANKLIN TWP</v>
      </c>
      <c r="C187" t="str">
        <f>"1-RESIDENTIAL"</f>
        <v>1-RESIDENTIAL</v>
      </c>
      <c r="D187" s="4">
        <v>204570970</v>
      </c>
      <c r="F187" s="4">
        <v>204570970</v>
      </c>
    </row>
    <row r="188" spans="1:6" x14ac:dyDescent="0.25">
      <c r="A188" s="3" t="str">
        <f t="shared" si="19"/>
        <v>RP_OH</v>
      </c>
      <c r="B188" t="str">
        <f t="shared" si="27"/>
        <v>405 FRANKLIN TWP</v>
      </c>
      <c r="C188" t="str">
        <f>"2-COMMERCIAL"</f>
        <v>2-COMMERCIAL</v>
      </c>
      <c r="D188" s="4">
        <v>115482770</v>
      </c>
      <c r="F188" s="4">
        <v>115482770</v>
      </c>
    </row>
    <row r="189" spans="1:6" x14ac:dyDescent="0.25">
      <c r="A189" s="3" t="str">
        <f t="shared" si="19"/>
        <v>RP_OH</v>
      </c>
      <c r="B189" t="str">
        <f t="shared" si="27"/>
        <v>405 FRANKLIN TWP</v>
      </c>
      <c r="C189" t="str">
        <f>"2-INDUSTRIAL"</f>
        <v>2-INDUSTRIAL</v>
      </c>
      <c r="D189" s="4">
        <v>40237480</v>
      </c>
      <c r="F189" s="4">
        <v>40237480</v>
      </c>
    </row>
    <row r="190" spans="1:6" x14ac:dyDescent="0.25">
      <c r="A190" s="3" t="str">
        <f t="shared" si="19"/>
        <v>RP_OH</v>
      </c>
      <c r="B190" t="str">
        <f t="shared" si="27"/>
        <v>405 FRANKLIN TWP</v>
      </c>
      <c r="C190" t="str">
        <f>"3-UTILITIES (REAL)"</f>
        <v>3-UTILITIES (REAL)</v>
      </c>
      <c r="D190" s="4">
        <v>66760</v>
      </c>
      <c r="F190" s="4">
        <v>66760</v>
      </c>
    </row>
    <row r="191" spans="1:6" x14ac:dyDescent="0.25">
      <c r="A191" s="3" t="str">
        <f t="shared" si="19"/>
        <v>RP_OH</v>
      </c>
      <c r="B191" t="str">
        <f t="shared" si="27"/>
        <v>405 FRANKLIN TWP</v>
      </c>
      <c r="C191" t="str">
        <f>"5-UTILITIES (PERSONAL)"</f>
        <v>5-UTILITIES (PERSONAL)</v>
      </c>
      <c r="D191" s="4">
        <v>15143380</v>
      </c>
      <c r="F191" s="4">
        <v>15143380</v>
      </c>
    </row>
    <row r="192" spans="1:6" x14ac:dyDescent="0.25">
      <c r="B192" t="s">
        <v>5</v>
      </c>
      <c r="D192" s="4">
        <v>375662820</v>
      </c>
      <c r="E192" s="4">
        <v>0</v>
      </c>
      <c r="F192" s="4">
        <v>375662820</v>
      </c>
    </row>
    <row r="193" spans="1:6" x14ac:dyDescent="0.25">
      <c r="A193" s="3" t="str">
        <f t="shared" si="19"/>
        <v>RP_OH</v>
      </c>
      <c r="B193" t="str">
        <f t="shared" ref="B193:B198" si="28">"407 HAMILTON TWP"</f>
        <v>407 HAMILTON TWP</v>
      </c>
      <c r="C193" t="str">
        <f>"1-AGRICULTURAL"</f>
        <v>1-AGRICULTURAL</v>
      </c>
      <c r="D193" s="4" t="s">
        <v>144</v>
      </c>
      <c r="F193" s="4">
        <v>6816280</v>
      </c>
    </row>
    <row r="194" spans="1:6" x14ac:dyDescent="0.25">
      <c r="A194" s="3" t="str">
        <f t="shared" si="19"/>
        <v>RP_OH</v>
      </c>
      <c r="B194" t="str">
        <f t="shared" si="28"/>
        <v>407 HAMILTON TWP</v>
      </c>
      <c r="C194" t="str">
        <f>"1-RESIDENTIAL"</f>
        <v>1-RESIDENTIAL</v>
      </c>
      <c r="D194" s="4" t="s">
        <v>145</v>
      </c>
      <c r="F194" s="4">
        <v>264871470</v>
      </c>
    </row>
    <row r="195" spans="1:6" x14ac:dyDescent="0.25">
      <c r="A195" s="3" t="str">
        <f t="shared" si="19"/>
        <v>RP_OH</v>
      </c>
      <c r="B195" t="str">
        <f t="shared" si="28"/>
        <v>407 HAMILTON TWP</v>
      </c>
      <c r="C195" t="str">
        <f>"2-COMMERCIAL"</f>
        <v>2-COMMERCIAL</v>
      </c>
      <c r="D195" s="4" t="s">
        <v>146</v>
      </c>
      <c r="F195" s="4">
        <v>75219490</v>
      </c>
    </row>
    <row r="196" spans="1:6" x14ac:dyDescent="0.25">
      <c r="A196" s="3" t="str">
        <f t="shared" si="19"/>
        <v>RP_OH</v>
      </c>
      <c r="B196" t="str">
        <f t="shared" si="28"/>
        <v>407 HAMILTON TWP</v>
      </c>
      <c r="C196" t="str">
        <f>"2-INDUSTRIAL"</f>
        <v>2-INDUSTRIAL</v>
      </c>
      <c r="D196" s="4" t="s">
        <v>147</v>
      </c>
      <c r="F196" s="4">
        <v>278361530</v>
      </c>
    </row>
    <row r="197" spans="1:6" x14ac:dyDescent="0.25">
      <c r="A197" s="3" t="str">
        <f t="shared" si="19"/>
        <v>RP_OH</v>
      </c>
      <c r="B197" t="str">
        <f t="shared" si="28"/>
        <v>407 HAMILTON TWP</v>
      </c>
      <c r="C197" t="str">
        <f>"3-UTILITIES (REAL)"</f>
        <v>3-UTILITIES (REAL)</v>
      </c>
      <c r="D197" s="4" t="s">
        <v>148</v>
      </c>
      <c r="F197" s="4">
        <v>378710</v>
      </c>
    </row>
    <row r="198" spans="1:6" x14ac:dyDescent="0.25">
      <c r="A198" s="3" t="str">
        <f t="shared" ref="A198:A261" si="29">"RP_OH"</f>
        <v>RP_OH</v>
      </c>
      <c r="B198" t="str">
        <f t="shared" si="28"/>
        <v>407 HAMILTON TWP</v>
      </c>
      <c r="C198" t="str">
        <f>"5-UTILITIES (PERSONAL)"</f>
        <v>5-UTILITIES (PERSONAL)</v>
      </c>
      <c r="D198" s="4" t="s">
        <v>149</v>
      </c>
      <c r="F198" s="4">
        <v>21146170</v>
      </c>
    </row>
    <row r="199" spans="1:6" x14ac:dyDescent="0.25">
      <c r="B199" t="s">
        <v>5</v>
      </c>
      <c r="D199" s="4">
        <v>646793650</v>
      </c>
      <c r="E199" s="4">
        <v>0</v>
      </c>
      <c r="F199" s="4">
        <v>646793650</v>
      </c>
    </row>
    <row r="200" spans="1:6" x14ac:dyDescent="0.25">
      <c r="A200" s="3" t="str">
        <f t="shared" si="29"/>
        <v>RP_OH</v>
      </c>
      <c r="B200" t="str">
        <f t="shared" ref="B200:B205" si="30">"408 JACKSON TWP"</f>
        <v>408 JACKSON TWP</v>
      </c>
      <c r="C200" t="str">
        <f>"1-AGRICULTURAL"</f>
        <v>1-AGRICULTURAL</v>
      </c>
      <c r="D200" s="4" t="s">
        <v>150</v>
      </c>
      <c r="F200" s="4">
        <v>7835120</v>
      </c>
    </row>
    <row r="201" spans="1:6" x14ac:dyDescent="0.25">
      <c r="A201" s="3" t="str">
        <f t="shared" si="29"/>
        <v>RP_OH</v>
      </c>
      <c r="B201" t="str">
        <f t="shared" si="30"/>
        <v>408 JACKSON TWP</v>
      </c>
      <c r="C201" t="str">
        <f>"1-RESIDENTIAL"</f>
        <v>1-RESIDENTIAL</v>
      </c>
      <c r="D201" s="4" t="s">
        <v>151</v>
      </c>
      <c r="F201" s="4">
        <v>1647966720</v>
      </c>
    </row>
    <row r="202" spans="1:6" x14ac:dyDescent="0.25">
      <c r="A202" s="3" t="str">
        <f t="shared" si="29"/>
        <v>RP_OH</v>
      </c>
      <c r="B202" t="str">
        <f t="shared" si="30"/>
        <v>408 JACKSON TWP</v>
      </c>
      <c r="C202" t="str">
        <f>"2-COMMERCIAL"</f>
        <v>2-COMMERCIAL</v>
      </c>
      <c r="D202" s="4" t="s">
        <v>152</v>
      </c>
      <c r="F202" s="4">
        <v>253142710</v>
      </c>
    </row>
    <row r="203" spans="1:6" x14ac:dyDescent="0.25">
      <c r="A203" s="3" t="str">
        <f t="shared" si="29"/>
        <v>RP_OH</v>
      </c>
      <c r="B203" t="str">
        <f t="shared" si="30"/>
        <v>408 JACKSON TWP</v>
      </c>
      <c r="C203" t="str">
        <f>"2-INDUSTRIAL"</f>
        <v>2-INDUSTRIAL</v>
      </c>
      <c r="D203" s="4" t="s">
        <v>153</v>
      </c>
      <c r="F203" s="4">
        <v>223508500</v>
      </c>
    </row>
    <row r="204" spans="1:6" x14ac:dyDescent="0.25">
      <c r="A204" s="3" t="str">
        <f t="shared" si="29"/>
        <v>RP_OH</v>
      </c>
      <c r="B204" t="str">
        <f t="shared" si="30"/>
        <v>408 JACKSON TWP</v>
      </c>
      <c r="C204" t="str">
        <f>"3-UTILITIES (REAL)"</f>
        <v>3-UTILITIES (REAL)</v>
      </c>
      <c r="D204" s="4" t="s">
        <v>154</v>
      </c>
      <c r="F204" s="4">
        <v>43790</v>
      </c>
    </row>
    <row r="205" spans="1:6" x14ac:dyDescent="0.25">
      <c r="A205" s="3" t="str">
        <f t="shared" si="29"/>
        <v>RP_OH</v>
      </c>
      <c r="B205" t="str">
        <f t="shared" si="30"/>
        <v>408 JACKSON TWP</v>
      </c>
      <c r="C205" t="str">
        <f>"5-UTILITIES (PERSONAL)"</f>
        <v>5-UTILITIES (PERSONAL)</v>
      </c>
      <c r="D205" s="4" t="s">
        <v>155</v>
      </c>
      <c r="F205" s="4">
        <v>108565090</v>
      </c>
    </row>
    <row r="206" spans="1:6" x14ac:dyDescent="0.25">
      <c r="B206" t="s">
        <v>5</v>
      </c>
      <c r="D206" s="4">
        <v>2241061930</v>
      </c>
      <c r="E206" s="4">
        <v>0</v>
      </c>
      <c r="F206" s="4">
        <v>2241061930</v>
      </c>
    </row>
    <row r="207" spans="1:6" x14ac:dyDescent="0.25">
      <c r="A207" s="3" t="str">
        <f t="shared" si="29"/>
        <v>RP_OH</v>
      </c>
      <c r="B207" t="str">
        <f t="shared" ref="B207:B212" si="31">"409 JEFFERSON TWP"</f>
        <v>409 JEFFERSON TWP</v>
      </c>
      <c r="C207" t="str">
        <f>"1-AGRICULTURAL"</f>
        <v>1-AGRICULTURAL</v>
      </c>
      <c r="D207" s="4" t="s">
        <v>156</v>
      </c>
      <c r="F207" s="4">
        <v>3152590</v>
      </c>
    </row>
    <row r="208" spans="1:6" x14ac:dyDescent="0.25">
      <c r="A208" s="3" t="str">
        <f t="shared" si="29"/>
        <v>RP_OH</v>
      </c>
      <c r="B208" t="str">
        <f t="shared" si="31"/>
        <v>409 JEFFERSON TWP</v>
      </c>
      <c r="C208" t="str">
        <f>"1-RESIDENTIAL"</f>
        <v>1-RESIDENTIAL</v>
      </c>
      <c r="D208" s="4" t="s">
        <v>157</v>
      </c>
      <c r="F208" s="4">
        <v>836058470</v>
      </c>
    </row>
    <row r="209" spans="1:8" x14ac:dyDescent="0.25">
      <c r="A209" s="3" t="str">
        <f t="shared" si="29"/>
        <v>RP_OH</v>
      </c>
      <c r="B209" t="str">
        <f t="shared" si="31"/>
        <v>409 JEFFERSON TWP</v>
      </c>
      <c r="C209" t="str">
        <f>"2-COMMERCIAL"</f>
        <v>2-COMMERCIAL</v>
      </c>
      <c r="D209" s="4" t="s">
        <v>158</v>
      </c>
      <c r="F209" s="4">
        <v>45256720</v>
      </c>
    </row>
    <row r="210" spans="1:8" x14ac:dyDescent="0.25">
      <c r="A210" s="3" t="str">
        <f t="shared" si="29"/>
        <v>RP_OH</v>
      </c>
      <c r="B210" t="str">
        <f t="shared" si="31"/>
        <v>409 JEFFERSON TWP</v>
      </c>
      <c r="C210" t="str">
        <f>"2-INDUSTRIAL"</f>
        <v>2-INDUSTRIAL</v>
      </c>
      <c r="D210" s="4" t="s">
        <v>159</v>
      </c>
      <c r="F210" s="4">
        <v>38003910</v>
      </c>
    </row>
    <row r="211" spans="1:8" x14ac:dyDescent="0.25">
      <c r="A211" s="3" t="str">
        <f t="shared" si="29"/>
        <v>RP_OH</v>
      </c>
      <c r="B211" t="str">
        <f t="shared" si="31"/>
        <v>409 JEFFERSON TWP</v>
      </c>
      <c r="C211" t="str">
        <f>"3-UTILITIES (REAL)"</f>
        <v>3-UTILITIES (REAL)</v>
      </c>
      <c r="D211" s="4" t="s">
        <v>160</v>
      </c>
      <c r="F211" s="4">
        <v>180280</v>
      </c>
    </row>
    <row r="212" spans="1:8" x14ac:dyDescent="0.25">
      <c r="A212" s="3" t="str">
        <f t="shared" si="29"/>
        <v>RP_OH</v>
      </c>
      <c r="B212" t="str">
        <f t="shared" si="31"/>
        <v>409 JEFFERSON TWP</v>
      </c>
      <c r="C212" t="str">
        <f>"5-UTILITIES (PERSONAL)"</f>
        <v>5-UTILITIES (PERSONAL)</v>
      </c>
      <c r="D212" s="4" t="s">
        <v>161</v>
      </c>
      <c r="F212" s="4">
        <v>25385550</v>
      </c>
    </row>
    <row r="213" spans="1:8" x14ac:dyDescent="0.25">
      <c r="B213" t="s">
        <v>5</v>
      </c>
      <c r="D213" s="4">
        <v>948037520</v>
      </c>
      <c r="E213" s="4">
        <v>0</v>
      </c>
      <c r="F213" s="4">
        <v>948037520</v>
      </c>
    </row>
    <row r="214" spans="1:8" x14ac:dyDescent="0.25">
      <c r="A214" s="3" t="str">
        <f t="shared" si="29"/>
        <v>RP_OH</v>
      </c>
      <c r="B214" t="str">
        <f t="shared" ref="B214:B219" si="32">"411 MADISON TWP"</f>
        <v>411 MADISON TWP</v>
      </c>
      <c r="C214" t="str">
        <f>"1-AGRICULTURAL"</f>
        <v>1-AGRICULTURAL</v>
      </c>
      <c r="D214" s="4">
        <v>13596520</v>
      </c>
      <c r="F214" s="4">
        <v>13596520</v>
      </c>
    </row>
    <row r="215" spans="1:8" x14ac:dyDescent="0.25">
      <c r="A215" s="3" t="str">
        <f t="shared" si="29"/>
        <v>RP_OH</v>
      </c>
      <c r="B215" t="str">
        <f t="shared" si="32"/>
        <v>411 MADISON TWP</v>
      </c>
      <c r="C215" t="str">
        <f>"1-RESIDENTIAL"</f>
        <v>1-RESIDENTIAL</v>
      </c>
      <c r="D215" s="4">
        <v>860785130</v>
      </c>
      <c r="F215" s="4">
        <v>860785130</v>
      </c>
      <c r="H215" s="1"/>
    </row>
    <row r="216" spans="1:8" x14ac:dyDescent="0.25">
      <c r="A216" s="3" t="str">
        <f t="shared" si="29"/>
        <v>RP_OH</v>
      </c>
      <c r="B216" t="str">
        <f t="shared" si="32"/>
        <v>411 MADISON TWP</v>
      </c>
      <c r="C216" t="str">
        <f>"2-COMMERCIAL"</f>
        <v>2-COMMERCIAL</v>
      </c>
      <c r="D216" s="4">
        <v>114880050</v>
      </c>
      <c r="F216" s="4">
        <v>114880050</v>
      </c>
      <c r="H216" s="1"/>
    </row>
    <row r="217" spans="1:8" x14ac:dyDescent="0.25">
      <c r="A217" s="3" t="str">
        <f t="shared" si="29"/>
        <v>RP_OH</v>
      </c>
      <c r="B217" t="str">
        <f t="shared" si="32"/>
        <v>411 MADISON TWP</v>
      </c>
      <c r="C217" t="str">
        <f>"2-INDUSTRIAL"</f>
        <v>2-INDUSTRIAL</v>
      </c>
      <c r="D217" s="4">
        <v>303216480</v>
      </c>
      <c r="F217" s="4">
        <v>303216480</v>
      </c>
      <c r="H217" s="1"/>
    </row>
    <row r="218" spans="1:8" x14ac:dyDescent="0.25">
      <c r="A218" s="3" t="str">
        <f t="shared" si="29"/>
        <v>RP_OH</v>
      </c>
      <c r="B218" t="str">
        <f t="shared" si="32"/>
        <v>411 MADISON TWP</v>
      </c>
      <c r="C218" t="str">
        <f>"3-UTILITIES (REAL)"</f>
        <v>3-UTILITIES (REAL)</v>
      </c>
      <c r="D218" s="4">
        <v>118790</v>
      </c>
      <c r="F218" s="4">
        <v>118790</v>
      </c>
      <c r="H218" s="1"/>
    </row>
    <row r="219" spans="1:8" x14ac:dyDescent="0.25">
      <c r="A219" s="3" t="str">
        <f t="shared" si="29"/>
        <v>RP_OH</v>
      </c>
      <c r="B219" t="str">
        <f t="shared" si="32"/>
        <v>411 MADISON TWP</v>
      </c>
      <c r="C219" t="str">
        <f>"5-UTILITIES (PERSONAL)"</f>
        <v>5-UTILITIES (PERSONAL)</v>
      </c>
      <c r="D219" s="4">
        <v>106654490</v>
      </c>
      <c r="F219" s="4">
        <v>106654490</v>
      </c>
      <c r="H219" s="1"/>
    </row>
    <row r="220" spans="1:8" x14ac:dyDescent="0.25">
      <c r="B220" t="s">
        <v>5</v>
      </c>
      <c r="D220" s="4">
        <v>1399251460</v>
      </c>
      <c r="E220" s="4">
        <v>0</v>
      </c>
      <c r="F220" s="4">
        <v>1399251460</v>
      </c>
      <c r="H220" s="1"/>
    </row>
    <row r="221" spans="1:8" x14ac:dyDescent="0.25">
      <c r="A221" s="3" t="str">
        <f t="shared" si="29"/>
        <v>RP_OH</v>
      </c>
      <c r="B221" t="str">
        <f t="shared" ref="B221:B226" si="33">"413 MIFFLIN TWP"</f>
        <v>413 MIFFLIN TWP</v>
      </c>
      <c r="C221" t="str">
        <f>"1-AGRICULTURAL"</f>
        <v>1-AGRICULTURAL</v>
      </c>
      <c r="D221" s="4">
        <v>103270</v>
      </c>
      <c r="F221" s="4">
        <v>103270</v>
      </c>
      <c r="H221" s="2"/>
    </row>
    <row r="222" spans="1:8" x14ac:dyDescent="0.25">
      <c r="A222" s="3" t="str">
        <f t="shared" si="29"/>
        <v>RP_OH</v>
      </c>
      <c r="B222" t="str">
        <f t="shared" si="33"/>
        <v>413 MIFFLIN TWP</v>
      </c>
      <c r="C222" t="str">
        <f>"1-RESIDENTIAL"</f>
        <v>1-RESIDENTIAL</v>
      </c>
      <c r="D222" s="4">
        <v>1413053680</v>
      </c>
      <c r="F222" s="4">
        <v>1413053680</v>
      </c>
    </row>
    <row r="223" spans="1:8" x14ac:dyDescent="0.25">
      <c r="A223" s="3" t="str">
        <f t="shared" si="29"/>
        <v>RP_OH</v>
      </c>
      <c r="B223" t="str">
        <f t="shared" si="33"/>
        <v>413 MIFFLIN TWP</v>
      </c>
      <c r="C223" t="str">
        <f>"2-COMMERCIAL"</f>
        <v>2-COMMERCIAL</v>
      </c>
      <c r="D223" s="4">
        <v>234028030</v>
      </c>
      <c r="F223" s="4">
        <v>234028030</v>
      </c>
    </row>
    <row r="224" spans="1:8" x14ac:dyDescent="0.25">
      <c r="A224" s="3" t="str">
        <f t="shared" si="29"/>
        <v>RP_OH</v>
      </c>
      <c r="B224" t="str">
        <f t="shared" si="33"/>
        <v>413 MIFFLIN TWP</v>
      </c>
      <c r="C224" t="str">
        <f>"2-INDUSTRIAL"</f>
        <v>2-INDUSTRIAL</v>
      </c>
      <c r="D224" s="4">
        <v>65526520</v>
      </c>
      <c r="F224" s="4">
        <v>65526520</v>
      </c>
    </row>
    <row r="225" spans="1:6" x14ac:dyDescent="0.25">
      <c r="A225" s="3" t="str">
        <f t="shared" si="29"/>
        <v>RP_OH</v>
      </c>
      <c r="B225" t="str">
        <f t="shared" si="33"/>
        <v>413 MIFFLIN TWP</v>
      </c>
      <c r="C225" t="str">
        <f>"3-UTILITIES (REAL)"</f>
        <v>3-UTILITIES (REAL)</v>
      </c>
      <c r="D225" s="4">
        <v>112490</v>
      </c>
      <c r="F225" s="4">
        <v>112490</v>
      </c>
    </row>
    <row r="226" spans="1:6" x14ac:dyDescent="0.25">
      <c r="A226" s="3" t="str">
        <f t="shared" si="29"/>
        <v>RP_OH</v>
      </c>
      <c r="B226" t="str">
        <f t="shared" si="33"/>
        <v>413 MIFFLIN TWP</v>
      </c>
      <c r="C226" t="str">
        <f>"5-UTILITIES (PERSONAL)"</f>
        <v>5-UTILITIES (PERSONAL)</v>
      </c>
      <c r="D226" s="4">
        <v>65908670</v>
      </c>
      <c r="F226" s="4">
        <v>65908670</v>
      </c>
    </row>
    <row r="227" spans="1:6" x14ac:dyDescent="0.25">
      <c r="B227" t="s">
        <v>5</v>
      </c>
      <c r="D227" s="4">
        <v>1778732660</v>
      </c>
      <c r="E227" s="4">
        <v>0</v>
      </c>
      <c r="F227" s="4">
        <v>1778732660</v>
      </c>
    </row>
    <row r="228" spans="1:6" x14ac:dyDescent="0.25">
      <c r="A228" s="3" t="str">
        <f t="shared" si="29"/>
        <v>RP_OH</v>
      </c>
      <c r="B228" t="str">
        <f t="shared" ref="B228:B233" si="34">"415 NORWICH TWP"</f>
        <v>415 NORWICH TWP</v>
      </c>
      <c r="C228" t="str">
        <f>"1-AGRICULTURAL"</f>
        <v>1-AGRICULTURAL</v>
      </c>
      <c r="D228" s="4" t="s">
        <v>162</v>
      </c>
      <c r="F228" s="4">
        <v>911400</v>
      </c>
    </row>
    <row r="229" spans="1:6" x14ac:dyDescent="0.25">
      <c r="A229" s="3" t="str">
        <f t="shared" si="29"/>
        <v>RP_OH</v>
      </c>
      <c r="B229" t="str">
        <f t="shared" si="34"/>
        <v>415 NORWICH TWP</v>
      </c>
      <c r="C229" t="str">
        <f>"1-RESIDENTIAL"</f>
        <v>1-RESIDENTIAL</v>
      </c>
      <c r="D229" s="4" t="s">
        <v>163</v>
      </c>
      <c r="F229" s="4">
        <v>1584453230</v>
      </c>
    </row>
    <row r="230" spans="1:6" x14ac:dyDescent="0.25">
      <c r="A230" s="3" t="str">
        <f t="shared" si="29"/>
        <v>RP_OH</v>
      </c>
      <c r="B230" t="str">
        <f t="shared" si="34"/>
        <v>415 NORWICH TWP</v>
      </c>
      <c r="C230" t="str">
        <f>"2-COMMERCIAL"</f>
        <v>2-COMMERCIAL</v>
      </c>
      <c r="D230" s="4" t="s">
        <v>164</v>
      </c>
      <c r="F230" s="4">
        <v>282221250</v>
      </c>
    </row>
    <row r="231" spans="1:6" x14ac:dyDescent="0.25">
      <c r="A231" s="3" t="str">
        <f t="shared" si="29"/>
        <v>RP_OH</v>
      </c>
      <c r="B231" t="str">
        <f t="shared" si="34"/>
        <v>415 NORWICH TWP</v>
      </c>
      <c r="C231" t="str">
        <f>"2-INDUSTRIAL"</f>
        <v>2-INDUSTRIAL</v>
      </c>
      <c r="D231" s="4" t="s">
        <v>165</v>
      </c>
      <c r="F231" s="4">
        <v>132394150</v>
      </c>
    </row>
    <row r="232" spans="1:6" x14ac:dyDescent="0.25">
      <c r="A232" s="3" t="str">
        <f t="shared" si="29"/>
        <v>RP_OH</v>
      </c>
      <c r="B232" t="str">
        <f t="shared" si="34"/>
        <v>415 NORWICH TWP</v>
      </c>
      <c r="C232" t="str">
        <f>"3-UTILITIES (REAL)"</f>
        <v>3-UTILITIES (REAL)</v>
      </c>
      <c r="D232" s="4" t="s">
        <v>166</v>
      </c>
      <c r="F232" s="4">
        <v>124910</v>
      </c>
    </row>
    <row r="233" spans="1:6" x14ac:dyDescent="0.25">
      <c r="A233" s="3" t="str">
        <f t="shared" si="29"/>
        <v>RP_OH</v>
      </c>
      <c r="B233" t="str">
        <f t="shared" si="34"/>
        <v>415 NORWICH TWP</v>
      </c>
      <c r="C233" t="str">
        <f>"5-UTILITIES (PERSONAL)"</f>
        <v>5-UTILITIES (PERSONAL)</v>
      </c>
      <c r="D233" s="4" t="s">
        <v>167</v>
      </c>
      <c r="F233" s="4">
        <v>54237380</v>
      </c>
    </row>
    <row r="234" spans="1:6" x14ac:dyDescent="0.25">
      <c r="B234" t="s">
        <v>5</v>
      </c>
      <c r="D234" s="4">
        <v>2054342320</v>
      </c>
      <c r="E234" s="4">
        <v>0</v>
      </c>
      <c r="F234" s="4">
        <v>2054342320</v>
      </c>
    </row>
    <row r="235" spans="1:6" x14ac:dyDescent="0.25">
      <c r="A235" s="3" t="str">
        <f t="shared" si="29"/>
        <v>RP_OH</v>
      </c>
      <c r="B235" t="str">
        <f t="shared" ref="B235:B239" si="35">"417 PERRY TWP"</f>
        <v>417 PERRY TWP</v>
      </c>
      <c r="C235" t="str">
        <f>"1-RESIDENTIAL"</f>
        <v>1-RESIDENTIAL</v>
      </c>
      <c r="D235" s="4" t="s">
        <v>168</v>
      </c>
      <c r="F235" s="4">
        <v>298965100</v>
      </c>
    </row>
    <row r="236" spans="1:6" x14ac:dyDescent="0.25">
      <c r="A236" s="3" t="str">
        <f t="shared" si="29"/>
        <v>RP_OH</v>
      </c>
      <c r="B236" t="str">
        <f t="shared" si="35"/>
        <v>417 PERRY TWP</v>
      </c>
      <c r="C236" t="str">
        <f>"2-COMMERCIAL"</f>
        <v>2-COMMERCIAL</v>
      </c>
      <c r="D236" s="4" t="s">
        <v>169</v>
      </c>
      <c r="F236" s="4">
        <v>15060940</v>
      </c>
    </row>
    <row r="237" spans="1:6" x14ac:dyDescent="0.25">
      <c r="A237" s="3" t="str">
        <f t="shared" si="29"/>
        <v>RP_OH</v>
      </c>
      <c r="B237" t="str">
        <f t="shared" si="35"/>
        <v>417 PERRY TWP</v>
      </c>
      <c r="C237" t="str">
        <f>"2-INDUSTRIAL"</f>
        <v>2-INDUSTRIAL</v>
      </c>
      <c r="D237" s="4" t="s">
        <v>170</v>
      </c>
      <c r="F237" s="4">
        <v>1108770</v>
      </c>
    </row>
    <row r="238" spans="1:6" x14ac:dyDescent="0.25">
      <c r="A238" s="3" t="str">
        <f t="shared" si="29"/>
        <v>RP_OH</v>
      </c>
      <c r="B238" t="str">
        <f t="shared" si="35"/>
        <v>417 PERRY TWP</v>
      </c>
      <c r="C238" t="str">
        <f>"3-UTILITIES (REAL)"</f>
        <v>3-UTILITIES (REAL)</v>
      </c>
      <c r="D238" s="4" t="s">
        <v>171</v>
      </c>
      <c r="F238" s="4">
        <v>59620</v>
      </c>
    </row>
    <row r="239" spans="1:6" x14ac:dyDescent="0.25">
      <c r="A239" s="3" t="str">
        <f t="shared" si="29"/>
        <v>RP_OH</v>
      </c>
      <c r="B239" t="str">
        <f t="shared" si="35"/>
        <v>417 PERRY TWP</v>
      </c>
      <c r="C239" t="str">
        <f>"5-UTILITIES (PERSONAL)"</f>
        <v>5-UTILITIES (PERSONAL)</v>
      </c>
      <c r="D239" s="4" t="s">
        <v>172</v>
      </c>
      <c r="F239" s="4">
        <v>12119170</v>
      </c>
    </row>
    <row r="240" spans="1:6" x14ac:dyDescent="0.25">
      <c r="B240" t="s">
        <v>5</v>
      </c>
      <c r="D240" s="4">
        <v>327313600</v>
      </c>
      <c r="E240" s="4">
        <v>0</v>
      </c>
      <c r="F240" s="4">
        <v>327313600</v>
      </c>
    </row>
    <row r="241" spans="1:6" x14ac:dyDescent="0.25">
      <c r="A241" s="3" t="str">
        <f t="shared" si="29"/>
        <v>RP_OH</v>
      </c>
      <c r="B241" t="str">
        <f t="shared" ref="B241:B246" si="36">"418 PLAIN TWP"</f>
        <v>418 PLAIN TWP</v>
      </c>
      <c r="C241" t="str">
        <f>"1-AGRICULTURAL"</f>
        <v>1-AGRICULTURAL</v>
      </c>
      <c r="D241" s="4" t="s">
        <v>173</v>
      </c>
      <c r="F241" s="4">
        <v>3486720</v>
      </c>
    </row>
    <row r="242" spans="1:6" x14ac:dyDescent="0.25">
      <c r="A242" s="3" t="str">
        <f t="shared" si="29"/>
        <v>RP_OH</v>
      </c>
      <c r="B242" t="str">
        <f t="shared" si="36"/>
        <v>418 PLAIN TWP</v>
      </c>
      <c r="C242" t="str">
        <f>"1-RESIDENTIAL"</f>
        <v>1-RESIDENTIAL</v>
      </c>
      <c r="D242" s="4" t="s">
        <v>174</v>
      </c>
      <c r="F242" s="4">
        <v>928757750</v>
      </c>
    </row>
    <row r="243" spans="1:6" x14ac:dyDescent="0.25">
      <c r="A243" s="3" t="str">
        <f t="shared" si="29"/>
        <v>RP_OH</v>
      </c>
      <c r="B243" t="str">
        <f t="shared" si="36"/>
        <v>418 PLAIN TWP</v>
      </c>
      <c r="C243" t="str">
        <f>"2-COMMERCIAL"</f>
        <v>2-COMMERCIAL</v>
      </c>
      <c r="D243" s="4" t="s">
        <v>175</v>
      </c>
      <c r="F243" s="4">
        <v>128209510</v>
      </c>
    </row>
    <row r="244" spans="1:6" x14ac:dyDescent="0.25">
      <c r="A244" s="3" t="str">
        <f t="shared" si="29"/>
        <v>RP_OH</v>
      </c>
      <c r="B244" t="str">
        <f t="shared" si="36"/>
        <v>418 PLAIN TWP</v>
      </c>
      <c r="C244" t="str">
        <f>"2-INDUSTRIAL"</f>
        <v>2-INDUSTRIAL</v>
      </c>
      <c r="D244" s="4" t="s">
        <v>90</v>
      </c>
      <c r="F244" s="4">
        <v>103856900</v>
      </c>
    </row>
    <row r="245" spans="1:6" x14ac:dyDescent="0.25">
      <c r="A245" s="3" t="str">
        <f t="shared" si="29"/>
        <v>RP_OH</v>
      </c>
      <c r="B245" t="str">
        <f t="shared" si="36"/>
        <v>418 PLAIN TWP</v>
      </c>
      <c r="C245" t="str">
        <f>"3-UTILITIES (REAL)"</f>
        <v>3-UTILITIES (REAL)</v>
      </c>
      <c r="D245" s="4" t="s">
        <v>8</v>
      </c>
      <c r="F245" s="4">
        <v>0</v>
      </c>
    </row>
    <row r="246" spans="1:6" x14ac:dyDescent="0.25">
      <c r="A246" s="3" t="str">
        <f t="shared" si="29"/>
        <v>RP_OH</v>
      </c>
      <c r="B246" t="str">
        <f t="shared" si="36"/>
        <v>418 PLAIN TWP</v>
      </c>
      <c r="C246" t="str">
        <f>"5-UTILITIES (PERSONAL)"</f>
        <v>5-UTILITIES (PERSONAL)</v>
      </c>
      <c r="D246" s="4" t="s">
        <v>176</v>
      </c>
      <c r="F246" s="4">
        <v>62647880</v>
      </c>
    </row>
    <row r="247" spans="1:6" x14ac:dyDescent="0.25">
      <c r="B247" t="s">
        <v>5</v>
      </c>
      <c r="D247" s="4">
        <v>1226958760</v>
      </c>
      <c r="E247" s="4">
        <v>0</v>
      </c>
      <c r="F247" s="4">
        <v>1226958760</v>
      </c>
    </row>
    <row r="248" spans="1:6" x14ac:dyDescent="0.25">
      <c r="A248" s="3" t="str">
        <f t="shared" si="29"/>
        <v>RP_OH</v>
      </c>
      <c r="B248" t="str">
        <f t="shared" ref="B248:B252" si="37">"419 PLEASANT TWP"</f>
        <v>419 PLEASANT TWP</v>
      </c>
      <c r="C248" t="str">
        <f>"1-AGRICULTURAL"</f>
        <v>1-AGRICULTURAL</v>
      </c>
      <c r="D248" s="4">
        <v>24442220</v>
      </c>
      <c r="F248" s="4">
        <v>24442220</v>
      </c>
    </row>
    <row r="249" spans="1:6" x14ac:dyDescent="0.25">
      <c r="A249" s="3" t="str">
        <f t="shared" si="29"/>
        <v>RP_OH</v>
      </c>
      <c r="B249" t="str">
        <f t="shared" si="37"/>
        <v>419 PLEASANT TWP</v>
      </c>
      <c r="C249" t="str">
        <f>"1-RESIDENTIAL"</f>
        <v>1-RESIDENTIAL</v>
      </c>
      <c r="D249" s="4">
        <v>263711150</v>
      </c>
      <c r="F249" s="4">
        <v>263711150</v>
      </c>
    </row>
    <row r="250" spans="1:6" x14ac:dyDescent="0.25">
      <c r="A250" s="3" t="str">
        <f t="shared" si="29"/>
        <v>RP_OH</v>
      </c>
      <c r="B250" t="str">
        <f t="shared" si="37"/>
        <v>419 PLEASANT TWP</v>
      </c>
      <c r="C250" t="str">
        <f>"2-COMMERCIAL"</f>
        <v>2-COMMERCIAL</v>
      </c>
      <c r="D250" s="4">
        <v>11770930</v>
      </c>
      <c r="F250" s="4">
        <v>11770930</v>
      </c>
    </row>
    <row r="251" spans="1:6" x14ac:dyDescent="0.25">
      <c r="A251" s="3" t="str">
        <f t="shared" si="29"/>
        <v>RP_OH</v>
      </c>
      <c r="B251" t="str">
        <f t="shared" si="37"/>
        <v>419 PLEASANT TWP</v>
      </c>
      <c r="C251" t="str">
        <f>"3-UTILITIES (REAL)"</f>
        <v>3-UTILITIES (REAL)</v>
      </c>
      <c r="D251" s="4">
        <v>64630</v>
      </c>
      <c r="F251" s="4">
        <v>64630</v>
      </c>
    </row>
    <row r="252" spans="1:6" x14ac:dyDescent="0.25">
      <c r="A252" s="3" t="str">
        <f t="shared" si="29"/>
        <v>RP_OH</v>
      </c>
      <c r="B252" t="str">
        <f t="shared" si="37"/>
        <v>419 PLEASANT TWP</v>
      </c>
      <c r="C252" t="str">
        <f>"5-UTILITIES (PERSONAL)"</f>
        <v>5-UTILITIES (PERSONAL)</v>
      </c>
      <c r="D252" s="4">
        <v>8915240</v>
      </c>
      <c r="F252" s="4">
        <v>8915240</v>
      </c>
    </row>
    <row r="253" spans="1:6" x14ac:dyDescent="0.25">
      <c r="B253" t="s">
        <v>5</v>
      </c>
      <c r="D253" s="4">
        <v>308904170</v>
      </c>
      <c r="E253" s="4">
        <v>0</v>
      </c>
      <c r="F253" s="4">
        <v>308904170</v>
      </c>
    </row>
    <row r="254" spans="1:6" x14ac:dyDescent="0.25">
      <c r="A254" s="3" t="str">
        <f t="shared" si="29"/>
        <v>RP_OH</v>
      </c>
      <c r="B254" t="str">
        <f t="shared" ref="B254:B259" si="38">"421 PRAIRIE TWP"</f>
        <v>421 PRAIRIE TWP</v>
      </c>
      <c r="C254" t="str">
        <f>"1-AGRICULTURAL"</f>
        <v>1-AGRICULTURAL</v>
      </c>
      <c r="D254" s="4" t="s">
        <v>177</v>
      </c>
      <c r="F254" s="4">
        <v>12589440</v>
      </c>
    </row>
    <row r="255" spans="1:6" x14ac:dyDescent="0.25">
      <c r="A255" s="3" t="str">
        <f t="shared" si="29"/>
        <v>RP_OH</v>
      </c>
      <c r="B255" t="str">
        <f t="shared" si="38"/>
        <v>421 PRAIRIE TWP</v>
      </c>
      <c r="C255" t="str">
        <f>"1-RESIDENTIAL"</f>
        <v>1-RESIDENTIAL</v>
      </c>
      <c r="D255" s="4" t="s">
        <v>178</v>
      </c>
      <c r="F255" s="4">
        <v>472173720</v>
      </c>
    </row>
    <row r="256" spans="1:6" x14ac:dyDescent="0.25">
      <c r="A256" s="3" t="str">
        <f t="shared" si="29"/>
        <v>RP_OH</v>
      </c>
      <c r="B256" t="str">
        <f t="shared" si="38"/>
        <v>421 PRAIRIE TWP</v>
      </c>
      <c r="C256" t="str">
        <f>"2-COMMERCIAL"</f>
        <v>2-COMMERCIAL</v>
      </c>
      <c r="D256" s="4" t="s">
        <v>179</v>
      </c>
      <c r="F256" s="4">
        <v>96976060</v>
      </c>
    </row>
    <row r="257" spans="1:6" x14ac:dyDescent="0.25">
      <c r="A257" s="3" t="str">
        <f t="shared" si="29"/>
        <v>RP_OH</v>
      </c>
      <c r="B257" t="str">
        <f t="shared" si="38"/>
        <v>421 PRAIRIE TWP</v>
      </c>
      <c r="C257" t="str">
        <f>"2-INDUSTRIAL"</f>
        <v>2-INDUSTRIAL</v>
      </c>
      <c r="D257" s="4" t="s">
        <v>180</v>
      </c>
      <c r="F257" s="4">
        <v>22200230</v>
      </c>
    </row>
    <row r="258" spans="1:6" x14ac:dyDescent="0.25">
      <c r="A258" s="3" t="str">
        <f t="shared" si="29"/>
        <v>RP_OH</v>
      </c>
      <c r="B258" t="str">
        <f t="shared" si="38"/>
        <v>421 PRAIRIE TWP</v>
      </c>
      <c r="C258" t="str">
        <f>"3-UTILITIES (REAL)"</f>
        <v>3-UTILITIES (REAL)</v>
      </c>
      <c r="D258" s="4" t="s">
        <v>181</v>
      </c>
      <c r="F258" s="4">
        <v>103750</v>
      </c>
    </row>
    <row r="259" spans="1:6" x14ac:dyDescent="0.25">
      <c r="A259" s="3" t="str">
        <f t="shared" si="29"/>
        <v>RP_OH</v>
      </c>
      <c r="B259" t="str">
        <f t="shared" si="38"/>
        <v>421 PRAIRIE TWP</v>
      </c>
      <c r="C259" t="str">
        <f>"5-UTILITIES (PERSONAL)"</f>
        <v>5-UTILITIES (PERSONAL)</v>
      </c>
      <c r="D259" s="4" t="s">
        <v>182</v>
      </c>
      <c r="F259" s="4">
        <v>47281350</v>
      </c>
    </row>
    <row r="260" spans="1:6" x14ac:dyDescent="0.25">
      <c r="B260" t="s">
        <v>5</v>
      </c>
      <c r="D260" s="4">
        <v>651324550</v>
      </c>
      <c r="E260" s="4">
        <v>0</v>
      </c>
      <c r="F260" s="4">
        <v>651324550</v>
      </c>
    </row>
    <row r="261" spans="1:6" x14ac:dyDescent="0.25">
      <c r="A261" s="3" t="str">
        <f t="shared" si="29"/>
        <v>RP_OH</v>
      </c>
      <c r="B261" t="str">
        <f t="shared" ref="B261:B265" si="39">"422 SHARON TWP"</f>
        <v>422 SHARON TWP</v>
      </c>
      <c r="C261" t="str">
        <f>"1-RESIDENTIAL"</f>
        <v>1-RESIDENTIAL</v>
      </c>
      <c r="D261" s="4" t="s">
        <v>183</v>
      </c>
      <c r="F261" s="4">
        <v>940926740</v>
      </c>
    </row>
    <row r="262" spans="1:6" x14ac:dyDescent="0.25">
      <c r="A262" s="3" t="str">
        <f t="shared" ref="A262:A324" si="40">"RP_OH"</f>
        <v>RP_OH</v>
      </c>
      <c r="B262" t="str">
        <f t="shared" si="39"/>
        <v>422 SHARON TWP</v>
      </c>
      <c r="C262" t="str">
        <f>"2-COMMERCIAL"</f>
        <v>2-COMMERCIAL</v>
      </c>
      <c r="D262" s="4" t="s">
        <v>184</v>
      </c>
      <c r="F262" s="4">
        <v>146021730</v>
      </c>
    </row>
    <row r="263" spans="1:6" x14ac:dyDescent="0.25">
      <c r="A263" s="3" t="str">
        <f t="shared" si="40"/>
        <v>RP_OH</v>
      </c>
      <c r="B263" t="str">
        <f t="shared" si="39"/>
        <v>422 SHARON TWP</v>
      </c>
      <c r="C263" t="str">
        <f>"2-INDUSTRIAL"</f>
        <v>2-INDUSTRIAL</v>
      </c>
      <c r="D263" s="4" t="s">
        <v>185</v>
      </c>
      <c r="F263" s="4">
        <v>34278640</v>
      </c>
    </row>
    <row r="264" spans="1:6" x14ac:dyDescent="0.25">
      <c r="A264" s="3" t="str">
        <f t="shared" si="40"/>
        <v>RP_OH</v>
      </c>
      <c r="B264" t="str">
        <f t="shared" si="39"/>
        <v>422 SHARON TWP</v>
      </c>
      <c r="C264" t="str">
        <f>"3-UTILITIES (REAL)"</f>
        <v>3-UTILITIES (REAL)</v>
      </c>
      <c r="D264" s="4" t="s">
        <v>186</v>
      </c>
      <c r="F264" s="4">
        <v>76680</v>
      </c>
    </row>
    <row r="265" spans="1:6" x14ac:dyDescent="0.25">
      <c r="A265" s="3" t="str">
        <f t="shared" si="40"/>
        <v>RP_OH</v>
      </c>
      <c r="B265" t="str">
        <f t="shared" si="39"/>
        <v>422 SHARON TWP</v>
      </c>
      <c r="C265" t="str">
        <f>"5-UTILITIES (PERSONAL)"</f>
        <v>5-UTILITIES (PERSONAL)</v>
      </c>
      <c r="D265" s="4" t="s">
        <v>187</v>
      </c>
      <c r="F265" s="4">
        <v>27746920</v>
      </c>
    </row>
    <row r="266" spans="1:6" x14ac:dyDescent="0.25">
      <c r="B266" t="s">
        <v>5</v>
      </c>
      <c r="D266" s="4">
        <v>1149050710</v>
      </c>
      <c r="E266" s="4">
        <v>0</v>
      </c>
      <c r="F266" s="4">
        <v>1149050710</v>
      </c>
    </row>
    <row r="267" spans="1:6" x14ac:dyDescent="0.25">
      <c r="A267" s="3" t="str">
        <f t="shared" si="40"/>
        <v>RP_OH</v>
      </c>
      <c r="B267" t="str">
        <f t="shared" ref="B267:B272" si="41">"425 TRURO TWP"</f>
        <v>425 TRURO TWP</v>
      </c>
      <c r="C267" t="str">
        <f>"1-AGRICULTURAL"</f>
        <v>1-AGRICULTURAL</v>
      </c>
      <c r="D267" s="4" t="s">
        <v>188</v>
      </c>
      <c r="F267" s="4">
        <v>173630</v>
      </c>
    </row>
    <row r="268" spans="1:6" x14ac:dyDescent="0.25">
      <c r="A268" s="3" t="str">
        <f t="shared" si="40"/>
        <v>RP_OH</v>
      </c>
      <c r="B268" t="str">
        <f t="shared" si="41"/>
        <v>425 TRURO TWP</v>
      </c>
      <c r="C268" t="str">
        <f>"1-RESIDENTIAL"</f>
        <v>1-RESIDENTIAL</v>
      </c>
      <c r="D268" s="4" t="s">
        <v>189</v>
      </c>
      <c r="F268" s="4">
        <v>722693860</v>
      </c>
    </row>
    <row r="269" spans="1:6" x14ac:dyDescent="0.25">
      <c r="A269" s="3" t="str">
        <f t="shared" si="40"/>
        <v>RP_OH</v>
      </c>
      <c r="B269" t="str">
        <f t="shared" si="41"/>
        <v>425 TRURO TWP</v>
      </c>
      <c r="C269" t="str">
        <f>"2-COMMERCIAL"</f>
        <v>2-COMMERCIAL</v>
      </c>
      <c r="D269" s="4" t="s">
        <v>190</v>
      </c>
      <c r="F269" s="4">
        <v>134562020</v>
      </c>
    </row>
    <row r="270" spans="1:6" x14ac:dyDescent="0.25">
      <c r="A270" s="3" t="str">
        <f t="shared" si="40"/>
        <v>RP_OH</v>
      </c>
      <c r="B270" t="str">
        <f t="shared" si="41"/>
        <v>425 TRURO TWP</v>
      </c>
      <c r="C270" t="str">
        <f>"2-INDUSTRIAL"</f>
        <v>2-INDUSTRIAL</v>
      </c>
      <c r="D270" s="4" t="s">
        <v>191</v>
      </c>
      <c r="F270" s="4">
        <v>1231190</v>
      </c>
    </row>
    <row r="271" spans="1:6" x14ac:dyDescent="0.25">
      <c r="A271" s="3" t="str">
        <f t="shared" si="40"/>
        <v>RP_OH</v>
      </c>
      <c r="B271" t="str">
        <f t="shared" si="41"/>
        <v>425 TRURO TWP</v>
      </c>
      <c r="C271" t="str">
        <f>"3-UTILITIES (REAL)"</f>
        <v>3-UTILITIES (REAL)</v>
      </c>
      <c r="D271" s="4" t="s">
        <v>192</v>
      </c>
      <c r="F271" s="4">
        <v>1200</v>
      </c>
    </row>
    <row r="272" spans="1:6" x14ac:dyDescent="0.25">
      <c r="A272" s="3" t="str">
        <f t="shared" si="40"/>
        <v>RP_OH</v>
      </c>
      <c r="B272" t="str">
        <f t="shared" si="41"/>
        <v>425 TRURO TWP</v>
      </c>
      <c r="C272" t="str">
        <f>"5-UTILITIES (PERSONAL)"</f>
        <v>5-UTILITIES (PERSONAL)</v>
      </c>
      <c r="D272" s="4" t="s">
        <v>193</v>
      </c>
      <c r="F272" s="4">
        <v>21064980</v>
      </c>
    </row>
    <row r="273" spans="1:6" x14ac:dyDescent="0.25">
      <c r="B273" t="s">
        <v>5</v>
      </c>
      <c r="D273" s="4">
        <v>879726880</v>
      </c>
      <c r="E273" s="4">
        <v>0</v>
      </c>
      <c r="F273" s="4">
        <v>879726880</v>
      </c>
    </row>
    <row r="274" spans="1:6" x14ac:dyDescent="0.25">
      <c r="A274" s="3" t="str">
        <f t="shared" si="40"/>
        <v>RP_OH</v>
      </c>
      <c r="B274" t="str">
        <f t="shared" ref="B274:B279" si="42">"426 WASHINGTON TWP"</f>
        <v>426 WASHINGTON TWP</v>
      </c>
      <c r="C274" t="str">
        <f>"1-AGRICULTURAL"</f>
        <v>1-AGRICULTURAL</v>
      </c>
      <c r="D274" s="4" t="s">
        <v>194</v>
      </c>
      <c r="E274" s="4">
        <v>47630</v>
      </c>
      <c r="F274" s="4">
        <v>3998070</v>
      </c>
    </row>
    <row r="275" spans="1:6" x14ac:dyDescent="0.25">
      <c r="A275" s="3" t="str">
        <f t="shared" si="40"/>
        <v>RP_OH</v>
      </c>
      <c r="B275" t="str">
        <f t="shared" si="42"/>
        <v>426 WASHINGTON TWP</v>
      </c>
      <c r="C275" t="str">
        <f>"1-RESIDENTIAL"</f>
        <v>1-RESIDENTIAL</v>
      </c>
      <c r="D275" s="4" t="s">
        <v>195</v>
      </c>
      <c r="E275" s="4">
        <v>644755080</v>
      </c>
      <c r="F275" s="4">
        <v>2830534720</v>
      </c>
    </row>
    <row r="276" spans="1:6" x14ac:dyDescent="0.25">
      <c r="A276" s="3" t="str">
        <f t="shared" si="40"/>
        <v>RP_OH</v>
      </c>
      <c r="B276" t="str">
        <f t="shared" si="42"/>
        <v>426 WASHINGTON TWP</v>
      </c>
      <c r="C276" t="str">
        <f>"2-COMMERCIAL"</f>
        <v>2-COMMERCIAL</v>
      </c>
      <c r="D276" s="4" t="s">
        <v>196</v>
      </c>
      <c r="E276" s="4">
        <v>6548910</v>
      </c>
      <c r="F276" s="4">
        <v>554173690</v>
      </c>
    </row>
    <row r="277" spans="1:6" x14ac:dyDescent="0.25">
      <c r="A277" s="3" t="str">
        <f t="shared" si="40"/>
        <v>RP_OH</v>
      </c>
      <c r="B277" t="str">
        <f t="shared" si="42"/>
        <v>426 WASHINGTON TWP</v>
      </c>
      <c r="C277" t="str">
        <f>"2-INDUSTRIAL"</f>
        <v>2-INDUSTRIAL</v>
      </c>
      <c r="D277" s="4" t="s">
        <v>197</v>
      </c>
      <c r="E277" s="4">
        <v>377260</v>
      </c>
      <c r="F277" s="4">
        <v>56406540</v>
      </c>
    </row>
    <row r="278" spans="1:6" x14ac:dyDescent="0.25">
      <c r="A278" s="3" t="str">
        <f t="shared" si="40"/>
        <v>RP_OH</v>
      </c>
      <c r="B278" t="str">
        <f t="shared" si="42"/>
        <v>426 WASHINGTON TWP</v>
      </c>
      <c r="C278" t="str">
        <f>"3-UTILITIES (REAL)"</f>
        <v>3-UTILITIES (REAL)</v>
      </c>
      <c r="D278" s="4" t="s">
        <v>198</v>
      </c>
      <c r="E278" s="4">
        <v>0</v>
      </c>
      <c r="F278" s="4">
        <v>45950</v>
      </c>
    </row>
    <row r="279" spans="1:6" x14ac:dyDescent="0.25">
      <c r="A279" s="3" t="str">
        <f t="shared" si="40"/>
        <v>RP_OH</v>
      </c>
      <c r="B279" t="str">
        <f t="shared" si="42"/>
        <v>426 WASHINGTON TWP</v>
      </c>
      <c r="C279" t="str">
        <f>"5-UTILITIES (PERSONAL)"</f>
        <v>5-UTILITIES (PERSONAL)</v>
      </c>
      <c r="D279" s="4" t="s">
        <v>199</v>
      </c>
      <c r="E279" s="4">
        <v>6259380</v>
      </c>
      <c r="F279" s="4">
        <v>88870380</v>
      </c>
    </row>
    <row r="280" spans="1:6" x14ac:dyDescent="0.25">
      <c r="B280" t="s">
        <v>5</v>
      </c>
      <c r="D280" s="4">
        <v>2876041090</v>
      </c>
      <c r="E280" s="4">
        <v>657988260</v>
      </c>
      <c r="F280" s="4">
        <v>3534029350</v>
      </c>
    </row>
    <row r="281" spans="1:6" x14ac:dyDescent="0.25">
      <c r="A281" s="3" t="str">
        <f t="shared" si="40"/>
        <v>RP_OH</v>
      </c>
      <c r="B281" t="str">
        <f>"501 BEXLEY CITY"</f>
        <v>501 BEXLEY CITY</v>
      </c>
      <c r="C281" t="str">
        <f>"1-RESIDENTIAL"</f>
        <v>1-RESIDENTIAL</v>
      </c>
      <c r="D281" s="4" t="s">
        <v>6</v>
      </c>
      <c r="F281" s="4">
        <v>809776350</v>
      </c>
    </row>
    <row r="282" spans="1:6" x14ac:dyDescent="0.25">
      <c r="A282" s="3" t="str">
        <f t="shared" si="40"/>
        <v>RP_OH</v>
      </c>
      <c r="B282" t="str">
        <f>"501 BEXLEY CITY"</f>
        <v>501 BEXLEY CITY</v>
      </c>
      <c r="C282" t="str">
        <f>"2-COMMERCIAL"</f>
        <v>2-COMMERCIAL</v>
      </c>
      <c r="D282" s="4" t="s">
        <v>7</v>
      </c>
      <c r="F282" s="4">
        <v>29329710</v>
      </c>
    </row>
    <row r="283" spans="1:6" x14ac:dyDescent="0.25">
      <c r="A283" s="3" t="str">
        <f t="shared" si="40"/>
        <v>RP_OH</v>
      </c>
      <c r="B283" t="str">
        <f>"501 BEXLEY CITY"</f>
        <v>501 BEXLEY CITY</v>
      </c>
      <c r="C283" t="str">
        <f>"3-UTILITIES (REAL)"</f>
        <v>3-UTILITIES (REAL)</v>
      </c>
      <c r="D283" s="4" t="s">
        <v>8</v>
      </c>
      <c r="F283" s="4">
        <v>0</v>
      </c>
    </row>
    <row r="284" spans="1:6" x14ac:dyDescent="0.25">
      <c r="A284" s="3" t="str">
        <f t="shared" si="40"/>
        <v>RP_OH</v>
      </c>
      <c r="B284" t="str">
        <f>"501 BEXLEY CITY"</f>
        <v>501 BEXLEY CITY</v>
      </c>
      <c r="C284" t="str">
        <f>"5-UTILITIES (PERSONAL)"</f>
        <v>5-UTILITIES (PERSONAL)</v>
      </c>
      <c r="D284" s="4" t="s">
        <v>9</v>
      </c>
      <c r="F284" s="4">
        <v>7222610</v>
      </c>
    </row>
    <row r="285" spans="1:6" x14ac:dyDescent="0.25">
      <c r="B285" t="s">
        <v>5</v>
      </c>
      <c r="D285" s="4">
        <v>846328670</v>
      </c>
      <c r="E285" s="4">
        <v>0</v>
      </c>
      <c r="F285" s="4">
        <v>846328670</v>
      </c>
    </row>
    <row r="286" spans="1:6" x14ac:dyDescent="0.25">
      <c r="A286" s="3" t="str">
        <f t="shared" si="40"/>
        <v>RP_OH</v>
      </c>
      <c r="B286" t="str">
        <f t="shared" ref="B286:B291" si="43">"502 COLUMBUS CITY"</f>
        <v>502 COLUMBUS CITY</v>
      </c>
      <c r="C286" t="str">
        <f>"1-AGRICULTURAL"</f>
        <v>1-AGRICULTURAL</v>
      </c>
      <c r="D286" s="4" t="s">
        <v>200</v>
      </c>
      <c r="E286" s="4">
        <v>0</v>
      </c>
      <c r="F286" s="4">
        <v>13236530</v>
      </c>
    </row>
    <row r="287" spans="1:6" x14ac:dyDescent="0.25">
      <c r="A287" s="3" t="str">
        <f t="shared" si="40"/>
        <v>RP_OH</v>
      </c>
      <c r="B287" t="str">
        <f t="shared" si="43"/>
        <v>502 COLUMBUS CITY</v>
      </c>
      <c r="C287" t="str">
        <f>"1-RESIDENTIAL"</f>
        <v>1-RESIDENTIAL</v>
      </c>
      <c r="D287" s="4" t="s">
        <v>201</v>
      </c>
      <c r="E287" s="4">
        <v>615589770</v>
      </c>
      <c r="F287" s="4">
        <v>20191175700</v>
      </c>
    </row>
    <row r="288" spans="1:6" x14ac:dyDescent="0.25">
      <c r="A288" s="3" t="str">
        <f t="shared" si="40"/>
        <v>RP_OH</v>
      </c>
      <c r="B288" t="str">
        <f t="shared" si="43"/>
        <v>502 COLUMBUS CITY</v>
      </c>
      <c r="C288" t="str">
        <f>"2-COMMERCIAL"</f>
        <v>2-COMMERCIAL</v>
      </c>
      <c r="D288" s="4" t="s">
        <v>202</v>
      </c>
      <c r="E288" s="4">
        <v>156498010</v>
      </c>
      <c r="F288" s="4">
        <v>6191708510</v>
      </c>
    </row>
    <row r="289" spans="1:6" x14ac:dyDescent="0.25">
      <c r="A289" s="3" t="str">
        <f t="shared" si="40"/>
        <v>RP_OH</v>
      </c>
      <c r="B289" t="str">
        <f t="shared" si="43"/>
        <v>502 COLUMBUS CITY</v>
      </c>
      <c r="C289" t="str">
        <f>"2-INDUSTRIAL"</f>
        <v>2-INDUSTRIAL</v>
      </c>
      <c r="D289" s="4" t="s">
        <v>203</v>
      </c>
      <c r="E289" s="4">
        <v>76650</v>
      </c>
      <c r="F289" s="4">
        <v>1478055110</v>
      </c>
    </row>
    <row r="290" spans="1:6" x14ac:dyDescent="0.25">
      <c r="A290" s="3" t="str">
        <f t="shared" si="40"/>
        <v>RP_OH</v>
      </c>
      <c r="B290" t="str">
        <f t="shared" si="43"/>
        <v>502 COLUMBUS CITY</v>
      </c>
      <c r="C290" t="str">
        <f>"3-UTILITIES (REAL)"</f>
        <v>3-UTILITIES (REAL)</v>
      </c>
      <c r="D290" s="4" t="s">
        <v>204</v>
      </c>
      <c r="E290" s="4">
        <v>0</v>
      </c>
      <c r="F290" s="4">
        <v>11505420</v>
      </c>
    </row>
    <row r="291" spans="1:6" x14ac:dyDescent="0.25">
      <c r="A291" s="3" t="str">
        <f t="shared" si="40"/>
        <v>RP_OH</v>
      </c>
      <c r="B291" t="str">
        <f t="shared" si="43"/>
        <v>502 COLUMBUS CITY</v>
      </c>
      <c r="C291" t="str">
        <f>"5-UTILITIES (PERSONAL)"</f>
        <v>5-UTILITIES (PERSONAL)</v>
      </c>
      <c r="D291" s="4" t="s">
        <v>205</v>
      </c>
      <c r="E291" s="4">
        <v>20835720</v>
      </c>
      <c r="F291" s="4">
        <v>901728190</v>
      </c>
    </row>
    <row r="292" spans="1:6" x14ac:dyDescent="0.25">
      <c r="B292" t="s">
        <v>5</v>
      </c>
      <c r="D292" s="4">
        <v>27994409310</v>
      </c>
      <c r="E292" s="4">
        <v>793000150</v>
      </c>
      <c r="F292" s="4">
        <v>28787409460</v>
      </c>
    </row>
    <row r="293" spans="1:6" x14ac:dyDescent="0.25">
      <c r="A293" s="3" t="str">
        <f t="shared" si="40"/>
        <v>RP_OH</v>
      </c>
      <c r="B293" t="str">
        <f t="shared" ref="B293:B298" si="44">"510 DUBLIN CITY"</f>
        <v>510 DUBLIN CITY</v>
      </c>
      <c r="C293" t="str">
        <f>"1-AGRICULTURAL"</f>
        <v>1-AGRICULTURAL</v>
      </c>
      <c r="D293" s="4" t="s">
        <v>206</v>
      </c>
      <c r="E293" s="4">
        <v>47630</v>
      </c>
      <c r="F293" s="4">
        <v>3301620</v>
      </c>
    </row>
    <row r="294" spans="1:6" x14ac:dyDescent="0.25">
      <c r="A294" s="3" t="str">
        <f t="shared" si="40"/>
        <v>RP_OH</v>
      </c>
      <c r="B294" t="str">
        <f t="shared" si="44"/>
        <v>510 DUBLIN CITY</v>
      </c>
      <c r="C294" t="str">
        <f>"1-RESIDENTIAL"</f>
        <v>1-RESIDENTIAL</v>
      </c>
      <c r="D294" s="4" t="s">
        <v>207</v>
      </c>
      <c r="E294" s="4">
        <v>644755080</v>
      </c>
      <c r="F294" s="4">
        <v>2793507900</v>
      </c>
    </row>
    <row r="295" spans="1:6" x14ac:dyDescent="0.25">
      <c r="A295" s="3" t="str">
        <f t="shared" si="40"/>
        <v>RP_OH</v>
      </c>
      <c r="B295" t="str">
        <f t="shared" si="44"/>
        <v>510 DUBLIN CITY</v>
      </c>
      <c r="C295" t="str">
        <f>"2-COMMERCIAL"</f>
        <v>2-COMMERCIAL</v>
      </c>
      <c r="D295" s="4" t="s">
        <v>208</v>
      </c>
      <c r="E295" s="4">
        <v>6548910</v>
      </c>
      <c r="F295" s="4">
        <v>550642830</v>
      </c>
    </row>
    <row r="296" spans="1:6" x14ac:dyDescent="0.25">
      <c r="A296" s="3" t="str">
        <f t="shared" si="40"/>
        <v>RP_OH</v>
      </c>
      <c r="B296" t="str">
        <f t="shared" si="44"/>
        <v>510 DUBLIN CITY</v>
      </c>
      <c r="C296" t="str">
        <f>"2-INDUSTRIAL"</f>
        <v>2-INDUSTRIAL</v>
      </c>
      <c r="D296" s="4" t="s">
        <v>209</v>
      </c>
      <c r="E296" s="4">
        <v>377260</v>
      </c>
      <c r="F296" s="4">
        <v>50919520</v>
      </c>
    </row>
    <row r="297" spans="1:6" x14ac:dyDescent="0.25">
      <c r="A297" s="3" t="str">
        <f t="shared" si="40"/>
        <v>RP_OH</v>
      </c>
      <c r="B297" t="str">
        <f t="shared" si="44"/>
        <v>510 DUBLIN CITY</v>
      </c>
      <c r="C297" t="str">
        <f>"3-UTILITIES (REAL)"</f>
        <v>3-UTILITIES (REAL)</v>
      </c>
      <c r="D297" s="4" t="s">
        <v>210</v>
      </c>
      <c r="E297" s="4">
        <v>0</v>
      </c>
      <c r="F297" s="4">
        <v>2850</v>
      </c>
    </row>
    <row r="298" spans="1:6" x14ac:dyDescent="0.25">
      <c r="A298" s="3" t="str">
        <f t="shared" si="40"/>
        <v>RP_OH</v>
      </c>
      <c r="B298" t="str">
        <f t="shared" si="44"/>
        <v>510 DUBLIN CITY</v>
      </c>
      <c r="C298" t="str">
        <f>"5-UTILITIES (PERSONAL)"</f>
        <v>5-UTILITIES (PERSONAL)</v>
      </c>
      <c r="D298" s="4" t="s">
        <v>211</v>
      </c>
      <c r="E298" s="4">
        <v>7742860</v>
      </c>
      <c r="F298" s="4">
        <v>76914550</v>
      </c>
    </row>
    <row r="299" spans="1:6" x14ac:dyDescent="0.25">
      <c r="B299" t="s">
        <v>5</v>
      </c>
      <c r="D299" s="4">
        <v>2815817530</v>
      </c>
      <c r="E299" s="4">
        <v>659471740</v>
      </c>
      <c r="F299" s="4">
        <v>3475289270</v>
      </c>
    </row>
    <row r="300" spans="1:6" x14ac:dyDescent="0.25">
      <c r="A300" s="3" t="str">
        <f t="shared" si="40"/>
        <v>RP_OH</v>
      </c>
      <c r="B300" t="str">
        <f t="shared" ref="B300:B305" si="45">"511 GAHANNA CITY"</f>
        <v>511 GAHANNA CITY</v>
      </c>
      <c r="C300" t="str">
        <f>"1-AGRICULTURAL"</f>
        <v>1-AGRICULTURAL</v>
      </c>
      <c r="D300" s="4" t="s">
        <v>212</v>
      </c>
      <c r="F300" s="4">
        <v>103270</v>
      </c>
    </row>
    <row r="301" spans="1:6" x14ac:dyDescent="0.25">
      <c r="A301" s="3" t="str">
        <f t="shared" si="40"/>
        <v>RP_OH</v>
      </c>
      <c r="B301" t="str">
        <f t="shared" si="45"/>
        <v>511 GAHANNA CITY</v>
      </c>
      <c r="C301" t="str">
        <f>"1-RESIDENTIAL"</f>
        <v>1-RESIDENTIAL</v>
      </c>
      <c r="D301" s="4" t="s">
        <v>213</v>
      </c>
      <c r="F301" s="4">
        <v>1359768830</v>
      </c>
    </row>
    <row r="302" spans="1:6" x14ac:dyDescent="0.25">
      <c r="A302" s="3" t="str">
        <f t="shared" si="40"/>
        <v>RP_OH</v>
      </c>
      <c r="B302" t="str">
        <f t="shared" si="45"/>
        <v>511 GAHANNA CITY</v>
      </c>
      <c r="C302" t="str">
        <f>"2-COMMERCIAL"</f>
        <v>2-COMMERCIAL</v>
      </c>
      <c r="D302" s="4" t="s">
        <v>214</v>
      </c>
      <c r="F302" s="4">
        <v>217859850</v>
      </c>
    </row>
    <row r="303" spans="1:6" x14ac:dyDescent="0.25">
      <c r="A303" s="3" t="str">
        <f t="shared" si="40"/>
        <v>RP_OH</v>
      </c>
      <c r="B303" t="str">
        <f t="shared" si="45"/>
        <v>511 GAHANNA CITY</v>
      </c>
      <c r="C303" t="str">
        <f>"2-INDUSTRIAL"</f>
        <v>2-INDUSTRIAL</v>
      </c>
      <c r="D303" s="4" t="s">
        <v>215</v>
      </c>
      <c r="F303" s="4">
        <v>59741550</v>
      </c>
    </row>
    <row r="304" spans="1:6" x14ac:dyDescent="0.25">
      <c r="A304" s="3" t="str">
        <f t="shared" si="40"/>
        <v>RP_OH</v>
      </c>
      <c r="B304" t="str">
        <f t="shared" si="45"/>
        <v>511 GAHANNA CITY</v>
      </c>
      <c r="C304" t="str">
        <f>"3-UTILITIES (REAL)"</f>
        <v>3-UTILITIES (REAL)</v>
      </c>
      <c r="D304" s="4" t="s">
        <v>216</v>
      </c>
      <c r="F304" s="4">
        <v>112490</v>
      </c>
    </row>
    <row r="305" spans="1:6" x14ac:dyDescent="0.25">
      <c r="A305" s="3" t="str">
        <f t="shared" si="40"/>
        <v>RP_OH</v>
      </c>
      <c r="B305" t="str">
        <f t="shared" si="45"/>
        <v>511 GAHANNA CITY</v>
      </c>
      <c r="C305" t="str">
        <f>"5-UTILITIES (PERSONAL)"</f>
        <v>5-UTILITIES (PERSONAL)</v>
      </c>
      <c r="D305" s="4" t="s">
        <v>217</v>
      </c>
      <c r="F305" s="4">
        <v>62098850</v>
      </c>
    </row>
    <row r="306" spans="1:6" x14ac:dyDescent="0.25">
      <c r="B306" t="s">
        <v>5</v>
      </c>
      <c r="D306" s="4">
        <v>1699684840</v>
      </c>
      <c r="E306" s="4">
        <v>0</v>
      </c>
      <c r="F306" s="4">
        <v>1699684840</v>
      </c>
    </row>
    <row r="307" spans="1:6" x14ac:dyDescent="0.25">
      <c r="A307" s="3" t="str">
        <f t="shared" si="40"/>
        <v>RP_OH</v>
      </c>
      <c r="B307" t="str">
        <f t="shared" ref="B307:B311" si="46">"512 GRANDVIEW HTS CITY"</f>
        <v>512 GRANDVIEW HTS CITY</v>
      </c>
      <c r="C307" t="str">
        <f>"1-RESIDENTIAL"</f>
        <v>1-RESIDENTIAL</v>
      </c>
      <c r="D307" s="4" t="s">
        <v>218</v>
      </c>
      <c r="F307" s="4">
        <v>393726050</v>
      </c>
    </row>
    <row r="308" spans="1:6" x14ac:dyDescent="0.25">
      <c r="A308" s="3" t="str">
        <f t="shared" si="40"/>
        <v>RP_OH</v>
      </c>
      <c r="B308" t="str">
        <f t="shared" si="46"/>
        <v>512 GRANDVIEW HTS CITY</v>
      </c>
      <c r="C308" t="str">
        <f>"2-COMMERCIAL"</f>
        <v>2-COMMERCIAL</v>
      </c>
      <c r="D308" s="4" t="s">
        <v>219</v>
      </c>
      <c r="F308" s="4">
        <v>49629690</v>
      </c>
    </row>
    <row r="309" spans="1:6" x14ac:dyDescent="0.25">
      <c r="A309" s="3" t="str">
        <f t="shared" si="40"/>
        <v>RP_OH</v>
      </c>
      <c r="B309" t="str">
        <f t="shared" si="46"/>
        <v>512 GRANDVIEW HTS CITY</v>
      </c>
      <c r="C309" t="str">
        <f>"2-INDUSTRIAL"</f>
        <v>2-INDUSTRIAL</v>
      </c>
      <c r="D309" s="4" t="s">
        <v>220</v>
      </c>
      <c r="F309" s="4">
        <v>3493890</v>
      </c>
    </row>
    <row r="310" spans="1:6" x14ac:dyDescent="0.25">
      <c r="A310" s="3" t="str">
        <f t="shared" si="40"/>
        <v>RP_OH</v>
      </c>
      <c r="B310" t="str">
        <f t="shared" si="46"/>
        <v>512 GRANDVIEW HTS CITY</v>
      </c>
      <c r="C310" t="str">
        <f>"3-UTILITIES (REAL)"</f>
        <v>3-UTILITIES (REAL)</v>
      </c>
      <c r="D310" s="4" t="s">
        <v>221</v>
      </c>
      <c r="F310" s="4">
        <v>20880</v>
      </c>
    </row>
    <row r="311" spans="1:6" x14ac:dyDescent="0.25">
      <c r="A311" s="3" t="str">
        <f t="shared" si="40"/>
        <v>RP_OH</v>
      </c>
      <c r="B311" t="str">
        <f t="shared" si="46"/>
        <v>512 GRANDVIEW HTS CITY</v>
      </c>
      <c r="C311" t="str">
        <f>"5-UTILITIES (PERSONAL)"</f>
        <v>5-UTILITIES (PERSONAL)</v>
      </c>
      <c r="D311" s="4" t="s">
        <v>222</v>
      </c>
      <c r="F311" s="4">
        <v>21501900</v>
      </c>
    </row>
    <row r="312" spans="1:6" x14ac:dyDescent="0.25">
      <c r="B312" t="s">
        <v>5</v>
      </c>
      <c r="D312" s="4">
        <v>468372410</v>
      </c>
      <c r="E312" s="4">
        <v>0</v>
      </c>
      <c r="F312" s="4">
        <v>468372410</v>
      </c>
    </row>
    <row r="313" spans="1:6" x14ac:dyDescent="0.25">
      <c r="A313" s="3" t="str">
        <f t="shared" si="40"/>
        <v>RP_OH</v>
      </c>
      <c r="B313" t="str">
        <f t="shared" ref="B313:B318" si="47">"513 GROVE CITY"</f>
        <v>513 GROVE CITY</v>
      </c>
      <c r="C313" t="str">
        <f>"1-AGRICULTURAL"</f>
        <v>1-AGRICULTURAL</v>
      </c>
      <c r="D313" s="4" t="s">
        <v>223</v>
      </c>
      <c r="F313" s="4">
        <v>1348520</v>
      </c>
    </row>
    <row r="314" spans="1:6" x14ac:dyDescent="0.25">
      <c r="A314" s="3" t="str">
        <f t="shared" si="40"/>
        <v>RP_OH</v>
      </c>
      <c r="B314" t="str">
        <f t="shared" si="47"/>
        <v>513 GROVE CITY</v>
      </c>
      <c r="C314" t="str">
        <f>"1-RESIDENTIAL"</f>
        <v>1-RESIDENTIAL</v>
      </c>
      <c r="D314" s="4" t="s">
        <v>224</v>
      </c>
      <c r="F314" s="4">
        <v>1412077270</v>
      </c>
    </row>
    <row r="315" spans="1:6" x14ac:dyDescent="0.25">
      <c r="A315" s="3" t="str">
        <f t="shared" si="40"/>
        <v>RP_OH</v>
      </c>
      <c r="B315" t="str">
        <f t="shared" si="47"/>
        <v>513 GROVE CITY</v>
      </c>
      <c r="C315" t="str">
        <f>"2-COMMERCIAL"</f>
        <v>2-COMMERCIAL</v>
      </c>
      <c r="D315" s="4" t="s">
        <v>225</v>
      </c>
      <c r="F315" s="4">
        <v>227723790</v>
      </c>
    </row>
    <row r="316" spans="1:6" x14ac:dyDescent="0.25">
      <c r="A316" s="3" t="str">
        <f t="shared" si="40"/>
        <v>RP_OH</v>
      </c>
      <c r="B316" t="str">
        <f t="shared" si="47"/>
        <v>513 GROVE CITY</v>
      </c>
      <c r="C316" t="str">
        <f>"2-INDUSTRIAL"</f>
        <v>2-INDUSTRIAL</v>
      </c>
      <c r="D316" s="4" t="s">
        <v>226</v>
      </c>
      <c r="F316" s="4">
        <v>180905780</v>
      </c>
    </row>
    <row r="317" spans="1:6" x14ac:dyDescent="0.25">
      <c r="A317" s="3" t="str">
        <f t="shared" si="40"/>
        <v>RP_OH</v>
      </c>
      <c r="B317" t="str">
        <f t="shared" si="47"/>
        <v>513 GROVE CITY</v>
      </c>
      <c r="C317" t="str">
        <f>"3-UTILITIES (REAL)"</f>
        <v>3-UTILITIES (REAL)</v>
      </c>
      <c r="D317" s="4" t="s">
        <v>227</v>
      </c>
      <c r="F317" s="4">
        <v>14280</v>
      </c>
    </row>
    <row r="318" spans="1:6" x14ac:dyDescent="0.25">
      <c r="A318" s="3" t="str">
        <f t="shared" si="40"/>
        <v>RP_OH</v>
      </c>
      <c r="B318" t="str">
        <f t="shared" si="47"/>
        <v>513 GROVE CITY</v>
      </c>
      <c r="C318" t="str">
        <f>"5-UTILITIES (PERSONAL)"</f>
        <v>5-UTILITIES (PERSONAL)</v>
      </c>
      <c r="D318" s="4" t="s">
        <v>228</v>
      </c>
      <c r="F318" s="4">
        <v>35708530</v>
      </c>
    </row>
    <row r="319" spans="1:6" x14ac:dyDescent="0.25">
      <c r="B319" t="s">
        <v>5</v>
      </c>
      <c r="D319" s="4">
        <v>1857778170</v>
      </c>
      <c r="E319" s="4">
        <v>0</v>
      </c>
      <c r="F319" s="4">
        <v>1857778170</v>
      </c>
    </row>
    <row r="320" spans="1:6" x14ac:dyDescent="0.25">
      <c r="A320" s="3" t="str">
        <f t="shared" si="40"/>
        <v>RP_OH</v>
      </c>
      <c r="B320" t="str">
        <f t="shared" ref="B320:B325" si="48">"514 HILLIARD CITY"</f>
        <v>514 HILLIARD CITY</v>
      </c>
      <c r="C320" t="str">
        <f>"1-AGRICULTURAL"</f>
        <v>1-AGRICULTURAL</v>
      </c>
      <c r="D320" s="4" t="s">
        <v>229</v>
      </c>
      <c r="F320" s="4">
        <v>775290</v>
      </c>
    </row>
    <row r="321" spans="1:6" x14ac:dyDescent="0.25">
      <c r="A321" s="3" t="str">
        <f t="shared" si="40"/>
        <v>RP_OH</v>
      </c>
      <c r="B321" t="str">
        <f t="shared" si="48"/>
        <v>514 HILLIARD CITY</v>
      </c>
      <c r="C321" t="str">
        <f>"1-RESIDENTIAL"</f>
        <v>1-RESIDENTIAL</v>
      </c>
      <c r="D321" s="4" t="s">
        <v>230</v>
      </c>
      <c r="F321" s="4">
        <v>1437603010</v>
      </c>
    </row>
    <row r="322" spans="1:6" x14ac:dyDescent="0.25">
      <c r="A322" s="3" t="str">
        <f t="shared" si="40"/>
        <v>RP_OH</v>
      </c>
      <c r="B322" t="str">
        <f t="shared" si="48"/>
        <v>514 HILLIARD CITY</v>
      </c>
      <c r="C322" t="str">
        <f>"2-COMMERCIAL"</f>
        <v>2-COMMERCIAL</v>
      </c>
      <c r="D322" s="4" t="s">
        <v>231</v>
      </c>
      <c r="F322" s="4">
        <v>293874910</v>
      </c>
    </row>
    <row r="323" spans="1:6" x14ac:dyDescent="0.25">
      <c r="A323" s="3" t="str">
        <f t="shared" si="40"/>
        <v>RP_OH</v>
      </c>
      <c r="B323" t="str">
        <f t="shared" si="48"/>
        <v>514 HILLIARD CITY</v>
      </c>
      <c r="C323" t="str">
        <f>"2-INDUSTRIAL"</f>
        <v>2-INDUSTRIAL</v>
      </c>
      <c r="D323" s="4" t="s">
        <v>232</v>
      </c>
      <c r="F323" s="4">
        <v>132353480</v>
      </c>
    </row>
    <row r="324" spans="1:6" x14ac:dyDescent="0.25">
      <c r="A324" s="3" t="str">
        <f t="shared" si="40"/>
        <v>RP_OH</v>
      </c>
      <c r="B324" t="str">
        <f t="shared" si="48"/>
        <v>514 HILLIARD CITY</v>
      </c>
      <c r="C324" t="str">
        <f>"3-UTILITIES (REAL)"</f>
        <v>3-UTILITIES (REAL)</v>
      </c>
      <c r="D324" s="4" t="s">
        <v>233</v>
      </c>
      <c r="F324" s="4">
        <v>109130</v>
      </c>
    </row>
    <row r="325" spans="1:6" x14ac:dyDescent="0.25">
      <c r="A325" s="3" t="str">
        <f t="shared" ref="A325:A390" si="49">"RP_OH"</f>
        <v>RP_OH</v>
      </c>
      <c r="B325" t="str">
        <f t="shared" si="48"/>
        <v>514 HILLIARD CITY</v>
      </c>
      <c r="C325" t="str">
        <f>"5-UTILITIES (PERSONAL)"</f>
        <v>5-UTILITIES (PERSONAL)</v>
      </c>
      <c r="D325" s="4" t="s">
        <v>234</v>
      </c>
      <c r="F325" s="4">
        <v>53672940</v>
      </c>
    </row>
    <row r="326" spans="1:6" x14ac:dyDescent="0.25">
      <c r="B326" t="s">
        <v>5</v>
      </c>
      <c r="D326" s="4">
        <v>1918388760</v>
      </c>
      <c r="E326" s="4">
        <v>0</v>
      </c>
      <c r="F326" s="4">
        <v>1918388760</v>
      </c>
    </row>
    <row r="327" spans="1:6" x14ac:dyDescent="0.25">
      <c r="A327" s="3" t="str">
        <f t="shared" si="49"/>
        <v>RP_OH</v>
      </c>
      <c r="B327" t="str">
        <f>"515 PICKERINGTON CORP"</f>
        <v>515 PICKERINGTON CORP</v>
      </c>
      <c r="C327" t="str">
        <f>"1-AGRICULTURAL"</f>
        <v>1-AGRICULTURAL</v>
      </c>
      <c r="D327" s="4" t="s">
        <v>235</v>
      </c>
      <c r="F327" s="4">
        <v>126020</v>
      </c>
    </row>
    <row r="328" spans="1:6" x14ac:dyDescent="0.25">
      <c r="A328" s="3" t="str">
        <f t="shared" si="49"/>
        <v>RP_OH</v>
      </c>
      <c r="B328" t="str">
        <f>"515 PICKERINGTON CORP"</f>
        <v>515 PICKERINGTON CORP</v>
      </c>
      <c r="C328" t="str">
        <f>"1-RESIDENTIAL"</f>
        <v>1-RESIDENTIAL</v>
      </c>
      <c r="D328" s="4" t="s">
        <v>236</v>
      </c>
      <c r="F328" s="4">
        <v>2258950</v>
      </c>
    </row>
    <row r="329" spans="1:6" x14ac:dyDescent="0.25">
      <c r="A329" s="3" t="str">
        <f t="shared" si="49"/>
        <v>RP_OH</v>
      </c>
      <c r="B329" t="str">
        <f>"515 PICKERINGTON CORP"</f>
        <v>515 PICKERINGTON CORP</v>
      </c>
      <c r="C329" t="str">
        <f>"3-UTILITIES (REAL)"</f>
        <v>3-UTILITIES (REAL)</v>
      </c>
      <c r="D329" s="4" t="s">
        <v>237</v>
      </c>
      <c r="F329" s="4">
        <v>10350</v>
      </c>
    </row>
    <row r="330" spans="1:6" x14ac:dyDescent="0.25">
      <c r="A330" s="3" t="str">
        <f t="shared" si="49"/>
        <v>RP_OH</v>
      </c>
      <c r="B330" t="str">
        <f>"515 PICKERINGTON CORP"</f>
        <v>515 PICKERINGTON CORP</v>
      </c>
      <c r="C330" t="str">
        <f>"5-UTILITIES (PERSONAL)"</f>
        <v>5-UTILITIES (PERSONAL)</v>
      </c>
      <c r="D330" s="4" t="s">
        <v>238</v>
      </c>
      <c r="F330" s="4">
        <v>50170</v>
      </c>
    </row>
    <row r="331" spans="1:6" x14ac:dyDescent="0.25">
      <c r="B331" t="s">
        <v>5</v>
      </c>
      <c r="D331" s="4">
        <v>2445490</v>
      </c>
      <c r="E331" s="4">
        <v>0</v>
      </c>
      <c r="F331" s="4">
        <v>2445490</v>
      </c>
    </row>
    <row r="332" spans="1:6" x14ac:dyDescent="0.25">
      <c r="A332" s="3" t="str">
        <f t="shared" si="49"/>
        <v>RP_OH</v>
      </c>
      <c r="B332" t="str">
        <f t="shared" ref="B332:B338" si="50">"516 REYNOLDSBURG CITY"</f>
        <v>516 REYNOLDSBURG CITY</v>
      </c>
      <c r="C332" t="str">
        <f>"1-AGRICULTURAL"</f>
        <v>1-AGRICULTURAL</v>
      </c>
      <c r="D332" s="4" t="s">
        <v>8</v>
      </c>
      <c r="E332" s="4">
        <v>1567980</v>
      </c>
      <c r="F332" s="4">
        <v>1567980</v>
      </c>
    </row>
    <row r="333" spans="1:6" x14ac:dyDescent="0.25">
      <c r="A333" s="3" t="str">
        <f t="shared" si="49"/>
        <v>RP_OH</v>
      </c>
      <c r="B333" t="str">
        <f t="shared" si="50"/>
        <v>516 REYNOLDSBURG CITY</v>
      </c>
      <c r="C333" t="str">
        <f>"1-RESIDENTIAL"</f>
        <v>1-RESIDENTIAL</v>
      </c>
      <c r="D333" s="4" t="s">
        <v>239</v>
      </c>
      <c r="E333" s="4">
        <v>315389700</v>
      </c>
      <c r="F333" s="4">
        <v>1039082230</v>
      </c>
    </row>
    <row r="334" spans="1:6" x14ac:dyDescent="0.25">
      <c r="A334" s="3" t="str">
        <f t="shared" si="49"/>
        <v>RP_OH</v>
      </c>
      <c r="B334" t="str">
        <f t="shared" si="50"/>
        <v>516 REYNOLDSBURG CITY</v>
      </c>
      <c r="C334" t="s">
        <v>4</v>
      </c>
      <c r="D334" s="4">
        <v>0</v>
      </c>
      <c r="E334" s="4">
        <v>971</v>
      </c>
      <c r="F334" s="4">
        <v>971</v>
      </c>
    </row>
    <row r="335" spans="1:6" x14ac:dyDescent="0.25">
      <c r="A335" s="3" t="str">
        <f t="shared" si="49"/>
        <v>RP_OH</v>
      </c>
      <c r="B335" t="str">
        <f t="shared" si="50"/>
        <v>516 REYNOLDSBURG CITY</v>
      </c>
      <c r="C335" t="str">
        <f>"2-COMMERCIAL"</f>
        <v>2-COMMERCIAL</v>
      </c>
      <c r="D335" s="4" t="s">
        <v>240</v>
      </c>
      <c r="E335" s="4">
        <v>57588340</v>
      </c>
      <c r="F335" s="4">
        <v>198335320</v>
      </c>
    </row>
    <row r="336" spans="1:6" x14ac:dyDescent="0.25">
      <c r="A336" s="3" t="str">
        <f t="shared" si="49"/>
        <v>RP_OH</v>
      </c>
      <c r="B336" t="str">
        <f t="shared" si="50"/>
        <v>516 REYNOLDSBURG CITY</v>
      </c>
      <c r="C336" t="str">
        <f>"2-INDUSTRIAL"</f>
        <v>2-INDUSTRIAL</v>
      </c>
      <c r="D336" s="4" t="s">
        <v>241</v>
      </c>
      <c r="E336" s="4">
        <v>19481530</v>
      </c>
      <c r="F336" s="4">
        <v>45100340</v>
      </c>
    </row>
    <row r="337" spans="1:6" x14ac:dyDescent="0.25">
      <c r="A337" s="3" t="str">
        <f t="shared" si="49"/>
        <v>RP_OH</v>
      </c>
      <c r="B337" t="str">
        <f t="shared" si="50"/>
        <v>516 REYNOLDSBURG CITY</v>
      </c>
      <c r="C337" t="str">
        <f>"3-UTILITIES (REAL)"</f>
        <v>3-UTILITIES (REAL)</v>
      </c>
      <c r="D337" s="4" t="s">
        <v>8</v>
      </c>
      <c r="E337" s="4">
        <v>0</v>
      </c>
      <c r="F337" s="4">
        <v>0</v>
      </c>
    </row>
    <row r="338" spans="1:6" x14ac:dyDescent="0.25">
      <c r="A338" s="3" t="str">
        <f t="shared" si="49"/>
        <v>RP_OH</v>
      </c>
      <c r="B338" t="str">
        <f t="shared" si="50"/>
        <v>516 REYNOLDSBURG CITY</v>
      </c>
      <c r="C338" t="str">
        <f>"5-UTILITIES (PERSONAL)"</f>
        <v>5-UTILITIES (PERSONAL)</v>
      </c>
      <c r="D338" s="4" t="s">
        <v>242</v>
      </c>
      <c r="E338" s="4">
        <v>7585387</v>
      </c>
      <c r="F338" s="4">
        <v>26336267</v>
      </c>
    </row>
    <row r="339" spans="1:6" x14ac:dyDescent="0.25">
      <c r="B339" t="s">
        <v>5</v>
      </c>
      <c r="D339" s="4">
        <v>908809200</v>
      </c>
      <c r="E339" s="4">
        <v>401613908</v>
      </c>
      <c r="F339" s="4">
        <v>1310423108</v>
      </c>
    </row>
    <row r="340" spans="1:6" x14ac:dyDescent="0.25">
      <c r="A340" s="3" t="str">
        <f t="shared" si="49"/>
        <v>RP_OH</v>
      </c>
      <c r="B340" t="str">
        <f>"518 UPPER ARLINGTON CITY"</f>
        <v>518 UPPER ARLINGTON CITY</v>
      </c>
      <c r="C340" t="str">
        <f>"1-RESIDENTIAL"</f>
        <v>1-RESIDENTIAL</v>
      </c>
      <c r="D340" s="4" t="s">
        <v>243</v>
      </c>
      <c r="F340" s="4">
        <v>2690258080</v>
      </c>
    </row>
    <row r="341" spans="1:6" x14ac:dyDescent="0.25">
      <c r="A341" s="3" t="str">
        <f t="shared" si="49"/>
        <v>RP_OH</v>
      </c>
      <c r="B341" t="str">
        <f>"518 UPPER ARLINGTON CITY"</f>
        <v>518 UPPER ARLINGTON CITY</v>
      </c>
      <c r="C341" t="str">
        <f>"2-COMMERCIAL"</f>
        <v>2-COMMERCIAL</v>
      </c>
      <c r="D341" s="4" t="s">
        <v>244</v>
      </c>
      <c r="F341" s="4">
        <v>189970100</v>
      </c>
    </row>
    <row r="342" spans="1:6" x14ac:dyDescent="0.25">
      <c r="A342" s="3" t="str">
        <f t="shared" si="49"/>
        <v>RP_OH</v>
      </c>
      <c r="B342" t="str">
        <f>"518 UPPER ARLINGTON CITY"</f>
        <v>518 UPPER ARLINGTON CITY</v>
      </c>
      <c r="C342" t="str">
        <f>"3-UTILITIES (REAL)"</f>
        <v>3-UTILITIES (REAL)</v>
      </c>
      <c r="D342" s="4" t="s">
        <v>51</v>
      </c>
      <c r="F342" s="4">
        <v>6780</v>
      </c>
    </row>
    <row r="343" spans="1:6" x14ac:dyDescent="0.25">
      <c r="A343" s="3" t="str">
        <f t="shared" si="49"/>
        <v>RP_OH</v>
      </c>
      <c r="B343" t="str">
        <f>"518 UPPER ARLINGTON CITY"</f>
        <v>518 UPPER ARLINGTON CITY</v>
      </c>
      <c r="C343" t="str">
        <f>"5-UTILITIES (PERSONAL)"</f>
        <v>5-UTILITIES (PERSONAL)</v>
      </c>
      <c r="D343" s="4" t="s">
        <v>245</v>
      </c>
      <c r="F343" s="4">
        <v>33884620</v>
      </c>
    </row>
    <row r="344" spans="1:6" x14ac:dyDescent="0.25">
      <c r="B344" t="s">
        <v>5</v>
      </c>
      <c r="D344" s="4">
        <v>2914119580</v>
      </c>
      <c r="E344" s="4">
        <v>0</v>
      </c>
      <c r="F344" s="4">
        <v>2914119580</v>
      </c>
    </row>
    <row r="345" spans="1:6" x14ac:dyDescent="0.25">
      <c r="A345" s="3" t="str">
        <f t="shared" si="49"/>
        <v>RP_OH</v>
      </c>
      <c r="B345" t="str">
        <f t="shared" ref="B345:B350" si="51">"519 WESTERVILLE CITY"</f>
        <v>519 WESTERVILLE CITY</v>
      </c>
      <c r="C345" t="str">
        <f>"1-AGRICULTURAL"</f>
        <v>1-AGRICULTURAL</v>
      </c>
      <c r="D345" s="4" t="s">
        <v>246</v>
      </c>
      <c r="E345" s="4">
        <v>0</v>
      </c>
      <c r="F345" s="4">
        <v>28560</v>
      </c>
    </row>
    <row r="346" spans="1:6" x14ac:dyDescent="0.25">
      <c r="A346" s="3" t="str">
        <f t="shared" si="49"/>
        <v>RP_OH</v>
      </c>
      <c r="B346" t="str">
        <f t="shared" si="51"/>
        <v>519 WESTERVILLE CITY</v>
      </c>
      <c r="C346" t="str">
        <f>"1-RESIDENTIAL"</f>
        <v>1-RESIDENTIAL</v>
      </c>
      <c r="D346" s="4" t="s">
        <v>247</v>
      </c>
      <c r="E346" s="4">
        <v>406425080</v>
      </c>
      <c r="F346" s="4">
        <v>1541091140</v>
      </c>
    </row>
    <row r="347" spans="1:6" x14ac:dyDescent="0.25">
      <c r="A347" s="3" t="str">
        <f t="shared" si="49"/>
        <v>RP_OH</v>
      </c>
      <c r="B347" t="str">
        <f t="shared" si="51"/>
        <v>519 WESTERVILLE CITY</v>
      </c>
      <c r="C347" t="str">
        <f>"2-COMMERCIAL"</f>
        <v>2-COMMERCIAL</v>
      </c>
      <c r="D347" s="4" t="s">
        <v>248</v>
      </c>
      <c r="E347" s="4">
        <v>123397260</v>
      </c>
      <c r="F347" s="4">
        <v>275793010</v>
      </c>
    </row>
    <row r="348" spans="1:6" x14ac:dyDescent="0.25">
      <c r="A348" s="3" t="str">
        <f t="shared" si="49"/>
        <v>RP_OH</v>
      </c>
      <c r="B348" t="str">
        <f t="shared" si="51"/>
        <v>519 WESTERVILLE CITY</v>
      </c>
      <c r="C348" t="str">
        <f>"2-INDUSTRIAL"</f>
        <v>2-INDUSTRIAL</v>
      </c>
      <c r="D348" s="4" t="s">
        <v>249</v>
      </c>
      <c r="E348" s="4">
        <v>14908860</v>
      </c>
      <c r="F348" s="4">
        <v>27001230</v>
      </c>
    </row>
    <row r="349" spans="1:6" x14ac:dyDescent="0.25">
      <c r="A349" s="3" t="str">
        <f t="shared" si="49"/>
        <v>RP_OH</v>
      </c>
      <c r="B349" t="str">
        <f t="shared" si="51"/>
        <v>519 WESTERVILLE CITY</v>
      </c>
      <c r="C349" t="str">
        <f>"3-UTILITIES (REAL)"</f>
        <v>3-UTILITIES (REAL)</v>
      </c>
      <c r="D349" s="4" t="s">
        <v>8</v>
      </c>
      <c r="F349" s="4">
        <v>0</v>
      </c>
    </row>
    <row r="350" spans="1:6" x14ac:dyDescent="0.25">
      <c r="A350" s="3" t="str">
        <f t="shared" si="49"/>
        <v>RP_OH</v>
      </c>
      <c r="B350" t="str">
        <f t="shared" si="51"/>
        <v>519 WESTERVILLE CITY</v>
      </c>
      <c r="C350" t="str">
        <f>"5-UTILITIES (PERSONAL)"</f>
        <v>5-UTILITIES (PERSONAL)</v>
      </c>
      <c r="D350" s="4" t="s">
        <v>250</v>
      </c>
      <c r="E350" s="4">
        <v>9755610</v>
      </c>
      <c r="F350" s="4">
        <v>15889420</v>
      </c>
    </row>
    <row r="351" spans="1:6" x14ac:dyDescent="0.25">
      <c r="B351" t="s">
        <v>5</v>
      </c>
      <c r="D351" s="4">
        <v>1305316550</v>
      </c>
      <c r="E351" s="4">
        <v>554486810</v>
      </c>
      <c r="F351" s="4">
        <v>1859803360</v>
      </c>
    </row>
    <row r="352" spans="1:6" x14ac:dyDescent="0.25">
      <c r="A352" s="3" t="str">
        <f t="shared" si="49"/>
        <v>RP_OH</v>
      </c>
      <c r="B352" t="str">
        <f t="shared" ref="B352:B356" si="52">"520 WHITEHALL CITY"</f>
        <v>520 WHITEHALL CITY</v>
      </c>
      <c r="C352" t="str">
        <f>"1-RESIDENTIAL"</f>
        <v>1-RESIDENTIAL</v>
      </c>
      <c r="D352" s="4" t="s">
        <v>58</v>
      </c>
      <c r="F352" s="4">
        <v>272975610</v>
      </c>
    </row>
    <row r="353" spans="1:6" x14ac:dyDescent="0.25">
      <c r="A353" s="3" t="str">
        <f t="shared" si="49"/>
        <v>RP_OH</v>
      </c>
      <c r="B353" t="str">
        <f t="shared" si="52"/>
        <v>520 WHITEHALL CITY</v>
      </c>
      <c r="C353" t="str">
        <f>"2-COMMERCIAL"</f>
        <v>2-COMMERCIAL</v>
      </c>
      <c r="D353" s="4" t="s">
        <v>59</v>
      </c>
      <c r="F353" s="4">
        <v>93710040</v>
      </c>
    </row>
    <row r="354" spans="1:6" x14ac:dyDescent="0.25">
      <c r="A354" s="3" t="str">
        <f t="shared" si="49"/>
        <v>RP_OH</v>
      </c>
      <c r="B354" t="str">
        <f t="shared" si="52"/>
        <v>520 WHITEHALL CITY</v>
      </c>
      <c r="C354" t="str">
        <f>"2-INDUSTRIAL"</f>
        <v>2-INDUSTRIAL</v>
      </c>
      <c r="D354" s="4" t="s">
        <v>60</v>
      </c>
      <c r="F354" s="4">
        <v>6602420</v>
      </c>
    </row>
    <row r="355" spans="1:6" x14ac:dyDescent="0.25">
      <c r="A355" s="3" t="str">
        <f t="shared" si="49"/>
        <v>RP_OH</v>
      </c>
      <c r="B355" t="str">
        <f t="shared" si="52"/>
        <v>520 WHITEHALL CITY</v>
      </c>
      <c r="C355" t="str">
        <f>"3-UTILITIES (REAL)"</f>
        <v>3-UTILITIES (REAL)</v>
      </c>
      <c r="D355" s="4" t="s">
        <v>61</v>
      </c>
      <c r="F355" s="4">
        <v>154710</v>
      </c>
    </row>
    <row r="356" spans="1:6" x14ac:dyDescent="0.25">
      <c r="A356" s="3" t="str">
        <f t="shared" si="49"/>
        <v>RP_OH</v>
      </c>
      <c r="B356" t="str">
        <f t="shared" si="52"/>
        <v>520 WHITEHALL CITY</v>
      </c>
      <c r="C356" t="str">
        <f>"5-UTILITIES (PERSONAL)"</f>
        <v>5-UTILITIES (PERSONAL)</v>
      </c>
      <c r="D356" s="4" t="s">
        <v>62</v>
      </c>
      <c r="F356" s="4">
        <v>16635080</v>
      </c>
    </row>
    <row r="357" spans="1:6" x14ac:dyDescent="0.25">
      <c r="B357" t="s">
        <v>5</v>
      </c>
      <c r="D357" s="4">
        <v>390077860</v>
      </c>
      <c r="E357" s="4">
        <v>0</v>
      </c>
      <c r="F357" s="4">
        <v>390077860</v>
      </c>
    </row>
    <row r="358" spans="1:6" x14ac:dyDescent="0.25">
      <c r="A358" s="3" t="str">
        <f t="shared" si="49"/>
        <v>RP_OH</v>
      </c>
      <c r="B358" t="str">
        <f t="shared" ref="B358:B362" si="53">"521 WORTHINGTON CITY"</f>
        <v>521 WORTHINGTON CITY</v>
      </c>
      <c r="C358" t="str">
        <f>"1-RESIDENTIAL"</f>
        <v>1-RESIDENTIAL</v>
      </c>
      <c r="D358" s="4" t="s">
        <v>251</v>
      </c>
      <c r="F358" s="4">
        <v>790735760</v>
      </c>
    </row>
    <row r="359" spans="1:6" x14ac:dyDescent="0.25">
      <c r="A359" s="3" t="str">
        <f t="shared" si="49"/>
        <v>RP_OH</v>
      </c>
      <c r="B359" t="str">
        <f t="shared" si="53"/>
        <v>521 WORTHINGTON CITY</v>
      </c>
      <c r="C359" t="str">
        <f>"2-COMMERCIAL"</f>
        <v>2-COMMERCIAL</v>
      </c>
      <c r="D359" s="4" t="s">
        <v>252</v>
      </c>
      <c r="F359" s="4">
        <v>139634970</v>
      </c>
    </row>
    <row r="360" spans="1:6" x14ac:dyDescent="0.25">
      <c r="A360" s="3" t="str">
        <f t="shared" si="49"/>
        <v>RP_OH</v>
      </c>
      <c r="B360" t="str">
        <f t="shared" si="53"/>
        <v>521 WORTHINGTON CITY</v>
      </c>
      <c r="C360" t="str">
        <f>"2-INDUSTRIAL"</f>
        <v>2-INDUSTRIAL</v>
      </c>
      <c r="D360" s="4" t="s">
        <v>185</v>
      </c>
      <c r="F360" s="4">
        <v>34278640</v>
      </c>
    </row>
    <row r="361" spans="1:6" x14ac:dyDescent="0.25">
      <c r="A361" s="3" t="str">
        <f t="shared" si="49"/>
        <v>RP_OH</v>
      </c>
      <c r="B361" t="str">
        <f t="shared" si="53"/>
        <v>521 WORTHINGTON CITY</v>
      </c>
      <c r="C361" t="str">
        <f>"3-UTILITIES (REAL)"</f>
        <v>3-UTILITIES (REAL)</v>
      </c>
      <c r="D361" s="4" t="s">
        <v>253</v>
      </c>
      <c r="F361" s="4">
        <v>61670</v>
      </c>
    </row>
    <row r="362" spans="1:6" x14ac:dyDescent="0.25">
      <c r="A362" s="3" t="str">
        <f t="shared" si="49"/>
        <v>RP_OH</v>
      </c>
      <c r="B362" t="str">
        <f t="shared" si="53"/>
        <v>521 WORTHINGTON CITY</v>
      </c>
      <c r="C362" t="str">
        <f>"5-UTILITIES (PERSONAL)"</f>
        <v>5-UTILITIES (PERSONAL)</v>
      </c>
      <c r="D362" s="4" t="s">
        <v>254</v>
      </c>
      <c r="F362" s="4">
        <v>21695930</v>
      </c>
    </row>
    <row r="363" spans="1:6" x14ac:dyDescent="0.25">
      <c r="B363" t="s">
        <v>5</v>
      </c>
      <c r="D363" s="4">
        <v>986406970</v>
      </c>
      <c r="E363" s="4">
        <v>0</v>
      </c>
      <c r="F363" s="4">
        <v>986406970</v>
      </c>
    </row>
    <row r="364" spans="1:6" x14ac:dyDescent="0.25">
      <c r="A364" s="3" t="str">
        <f t="shared" si="49"/>
        <v>RP_OH</v>
      </c>
      <c r="B364" t="str">
        <f t="shared" ref="B364:B368" si="54">"522 BRICE CORP"</f>
        <v>522 BRICE CORP</v>
      </c>
      <c r="C364" t="str">
        <f>"1-RESIDENTIAL"</f>
        <v>1-RESIDENTIAL</v>
      </c>
      <c r="D364" s="4" t="s">
        <v>255</v>
      </c>
      <c r="F364" s="4">
        <v>3457470</v>
      </c>
    </row>
    <row r="365" spans="1:6" x14ac:dyDescent="0.25">
      <c r="A365" s="3" t="str">
        <f t="shared" si="49"/>
        <v>RP_OH</v>
      </c>
      <c r="B365" t="str">
        <f t="shared" si="54"/>
        <v>522 BRICE CORP</v>
      </c>
      <c r="C365" t="str">
        <f>"2-COMMERCIAL"</f>
        <v>2-COMMERCIAL</v>
      </c>
      <c r="D365" s="4" t="s">
        <v>256</v>
      </c>
      <c r="F365" s="4">
        <v>1184940</v>
      </c>
    </row>
    <row r="366" spans="1:6" x14ac:dyDescent="0.25">
      <c r="A366" s="3" t="str">
        <f t="shared" si="49"/>
        <v>RP_OH</v>
      </c>
      <c r="B366" t="str">
        <f t="shared" si="54"/>
        <v>522 BRICE CORP</v>
      </c>
      <c r="C366" t="str">
        <f>"2-INDUSTRIAL"</f>
        <v>2-INDUSTRIAL</v>
      </c>
      <c r="D366" s="4" t="s">
        <v>257</v>
      </c>
      <c r="F366" s="4">
        <v>143930</v>
      </c>
    </row>
    <row r="367" spans="1:6" x14ac:dyDescent="0.25">
      <c r="A367" s="3" t="str">
        <f t="shared" si="49"/>
        <v>RP_OH</v>
      </c>
      <c r="B367" t="str">
        <f t="shared" si="54"/>
        <v>522 BRICE CORP</v>
      </c>
      <c r="C367" t="str">
        <f>"3-UTILITIES (REAL)"</f>
        <v>3-UTILITIES (REAL)</v>
      </c>
      <c r="D367" s="4" t="s">
        <v>192</v>
      </c>
      <c r="F367" s="4">
        <v>1200</v>
      </c>
    </row>
    <row r="368" spans="1:6" x14ac:dyDescent="0.25">
      <c r="A368" s="3" t="str">
        <f t="shared" si="49"/>
        <v>RP_OH</v>
      </c>
      <c r="B368" t="str">
        <f t="shared" si="54"/>
        <v>522 BRICE CORP</v>
      </c>
      <c r="C368" t="str">
        <f>"5-UTILITIES (PERSONAL)"</f>
        <v>5-UTILITIES (PERSONAL)</v>
      </c>
      <c r="D368" s="4" t="s">
        <v>258</v>
      </c>
      <c r="F368" s="4">
        <v>494550</v>
      </c>
    </row>
    <row r="369" spans="1:6" x14ac:dyDescent="0.25">
      <c r="B369" t="s">
        <v>5</v>
      </c>
      <c r="D369" s="4">
        <v>5282090</v>
      </c>
      <c r="E369" s="4">
        <v>0</v>
      </c>
      <c r="F369" s="4">
        <v>5282090</v>
      </c>
    </row>
    <row r="370" spans="1:6" x14ac:dyDescent="0.25">
      <c r="A370" s="3" t="str">
        <f t="shared" si="49"/>
        <v>RP_OH</v>
      </c>
      <c r="B370" t="str">
        <f t="shared" ref="B370:B375" si="55">"523 CANAL WINCHESTER CORP"</f>
        <v>523 CANAL WINCHESTER CORP</v>
      </c>
      <c r="C370" t="str">
        <f>"1-AGRICULTURAL"</f>
        <v>1-AGRICULTURAL</v>
      </c>
      <c r="D370" s="4" t="s">
        <v>259</v>
      </c>
      <c r="E370" s="4">
        <v>1656930</v>
      </c>
      <c r="F370" s="4">
        <v>2563330</v>
      </c>
    </row>
    <row r="371" spans="1:6" x14ac:dyDescent="0.25">
      <c r="A371" s="3" t="str">
        <f t="shared" si="49"/>
        <v>RP_OH</v>
      </c>
      <c r="B371" t="str">
        <f t="shared" si="55"/>
        <v>523 CANAL WINCHESTER CORP</v>
      </c>
      <c r="C371" t="str">
        <f>"1-RESIDENTIAL"</f>
        <v>1-RESIDENTIAL</v>
      </c>
      <c r="D371" s="4" t="s">
        <v>260</v>
      </c>
      <c r="E371" s="4">
        <v>72156890</v>
      </c>
      <c r="F371" s="4">
        <v>384452550</v>
      </c>
    </row>
    <row r="372" spans="1:6" x14ac:dyDescent="0.25">
      <c r="A372" s="3" t="str">
        <f t="shared" si="49"/>
        <v>RP_OH</v>
      </c>
      <c r="B372" t="str">
        <f t="shared" si="55"/>
        <v>523 CANAL WINCHESTER CORP</v>
      </c>
      <c r="C372" t="str">
        <f>"2-COMMERCIAL"</f>
        <v>2-COMMERCIAL</v>
      </c>
      <c r="D372" s="4" t="s">
        <v>261</v>
      </c>
      <c r="E372" s="4">
        <v>10417460</v>
      </c>
      <c r="F372" s="4">
        <v>58299030</v>
      </c>
    </row>
    <row r="373" spans="1:6" x14ac:dyDescent="0.25">
      <c r="A373" s="3" t="str">
        <f t="shared" si="49"/>
        <v>RP_OH</v>
      </c>
      <c r="B373" t="str">
        <f t="shared" si="55"/>
        <v>523 CANAL WINCHESTER CORP</v>
      </c>
      <c r="C373" t="str">
        <f>"2-INDUSTRIAL"</f>
        <v>2-INDUSTRIAL</v>
      </c>
      <c r="D373" s="4" t="s">
        <v>262</v>
      </c>
      <c r="E373" s="4">
        <v>19650830</v>
      </c>
      <c r="F373" s="4">
        <v>31202850</v>
      </c>
    </row>
    <row r="374" spans="1:6" x14ac:dyDescent="0.25">
      <c r="A374" s="3" t="str">
        <f t="shared" si="49"/>
        <v>RP_OH</v>
      </c>
      <c r="B374" t="str">
        <f t="shared" si="55"/>
        <v>523 CANAL WINCHESTER CORP</v>
      </c>
      <c r="C374" t="str">
        <f>"3-UTILITIES (REAL)"</f>
        <v>3-UTILITIES (REAL)</v>
      </c>
      <c r="D374" s="4" t="s">
        <v>73</v>
      </c>
      <c r="E374" s="4">
        <v>0</v>
      </c>
      <c r="F374" s="4">
        <v>30750</v>
      </c>
    </row>
    <row r="375" spans="1:6" x14ac:dyDescent="0.25">
      <c r="A375" s="3" t="str">
        <f t="shared" si="49"/>
        <v>RP_OH</v>
      </c>
      <c r="B375" t="str">
        <f t="shared" si="55"/>
        <v>523 CANAL WINCHESTER CORP</v>
      </c>
      <c r="C375" t="str">
        <f>"5-UTILITIES (PERSONAL)"</f>
        <v>5-UTILITIES (PERSONAL)</v>
      </c>
      <c r="D375" s="4" t="s">
        <v>263</v>
      </c>
      <c r="E375" s="4">
        <v>647270</v>
      </c>
      <c r="F375" s="4">
        <v>5318850</v>
      </c>
    </row>
    <row r="376" spans="1:6" x14ac:dyDescent="0.25">
      <c r="B376" t="s">
        <v>5</v>
      </c>
      <c r="D376" s="4">
        <v>377337980</v>
      </c>
      <c r="E376" s="4">
        <v>104529380</v>
      </c>
      <c r="F376" s="4">
        <v>481867360</v>
      </c>
    </row>
    <row r="377" spans="1:6" x14ac:dyDescent="0.25">
      <c r="A377" s="3" t="str">
        <f t="shared" si="49"/>
        <v>RP_OH</v>
      </c>
      <c r="B377" t="str">
        <f t="shared" ref="B377:B382" si="56">"524 GROVEPORT CORP"</f>
        <v>524 GROVEPORT CORP</v>
      </c>
      <c r="C377" t="str">
        <f>"1-AGRICULTURAL"</f>
        <v>1-AGRICULTURAL</v>
      </c>
      <c r="D377" s="4" t="s">
        <v>264</v>
      </c>
      <c r="F377" s="4">
        <v>1259120</v>
      </c>
    </row>
    <row r="378" spans="1:6" x14ac:dyDescent="0.25">
      <c r="A378" s="3" t="str">
        <f t="shared" si="49"/>
        <v>RP_OH</v>
      </c>
      <c r="B378" t="str">
        <f t="shared" si="56"/>
        <v>524 GROVEPORT CORP</v>
      </c>
      <c r="C378" t="str">
        <f>"1-RESIDENTIAL"</f>
        <v>1-RESIDENTIAL</v>
      </c>
      <c r="D378" s="4" t="s">
        <v>265</v>
      </c>
      <c r="F378" s="4">
        <v>183254850</v>
      </c>
    </row>
    <row r="379" spans="1:6" x14ac:dyDescent="0.25">
      <c r="A379" s="3" t="str">
        <f t="shared" si="49"/>
        <v>RP_OH</v>
      </c>
      <c r="B379" t="str">
        <f t="shared" si="56"/>
        <v>524 GROVEPORT CORP</v>
      </c>
      <c r="C379" t="str">
        <f>"2-COMMERCIAL"</f>
        <v>2-COMMERCIAL</v>
      </c>
      <c r="D379" s="4" t="s">
        <v>266</v>
      </c>
      <c r="F379" s="4">
        <v>34704950</v>
      </c>
    </row>
    <row r="380" spans="1:6" x14ac:dyDescent="0.25">
      <c r="A380" s="3" t="str">
        <f t="shared" si="49"/>
        <v>RP_OH</v>
      </c>
      <c r="B380" t="str">
        <f t="shared" si="56"/>
        <v>524 GROVEPORT CORP</v>
      </c>
      <c r="C380" t="str">
        <f>"2-INDUSTRIAL"</f>
        <v>2-INDUSTRIAL</v>
      </c>
      <c r="D380" s="4" t="s">
        <v>267</v>
      </c>
      <c r="F380" s="4">
        <v>242951390</v>
      </c>
    </row>
    <row r="381" spans="1:6" x14ac:dyDescent="0.25">
      <c r="A381" s="3" t="str">
        <f t="shared" si="49"/>
        <v>RP_OH</v>
      </c>
      <c r="B381" t="str">
        <f t="shared" si="56"/>
        <v>524 GROVEPORT CORP</v>
      </c>
      <c r="C381" t="str">
        <f>"3-UTILITIES (REAL)"</f>
        <v>3-UTILITIES (REAL)</v>
      </c>
      <c r="D381" s="4" t="s">
        <v>268</v>
      </c>
      <c r="F381" s="4">
        <v>32750</v>
      </c>
    </row>
    <row r="382" spans="1:6" x14ac:dyDescent="0.25">
      <c r="A382" s="3" t="str">
        <f t="shared" si="49"/>
        <v>RP_OH</v>
      </c>
      <c r="B382" t="str">
        <f t="shared" si="56"/>
        <v>524 GROVEPORT CORP</v>
      </c>
      <c r="C382" t="str">
        <f>"5-UTILITIES (PERSONAL)"</f>
        <v>5-UTILITIES (PERSONAL)</v>
      </c>
      <c r="D382" s="4" t="s">
        <v>269</v>
      </c>
      <c r="F382" s="4">
        <v>48625560</v>
      </c>
    </row>
    <row r="383" spans="1:6" x14ac:dyDescent="0.25">
      <c r="B383" t="s">
        <v>5</v>
      </c>
      <c r="D383" s="4">
        <v>510828620</v>
      </c>
      <c r="E383" s="4">
        <v>0</v>
      </c>
      <c r="F383" s="4">
        <v>510828620</v>
      </c>
    </row>
    <row r="384" spans="1:6" x14ac:dyDescent="0.25">
      <c r="A384" s="3" t="str">
        <f t="shared" si="49"/>
        <v>RP_OH</v>
      </c>
      <c r="B384" t="str">
        <f>"525 HARRISBURG CORP"</f>
        <v>525 HARRISBURG CORP</v>
      </c>
      <c r="C384" t="str">
        <f>"1-RESIDENTIAL"</f>
        <v>1-RESIDENTIAL</v>
      </c>
      <c r="D384" s="4" t="s">
        <v>270</v>
      </c>
      <c r="E384" s="4">
        <v>118890</v>
      </c>
      <c r="F384" s="4">
        <v>6619690</v>
      </c>
    </row>
    <row r="385" spans="1:6" x14ac:dyDescent="0.25">
      <c r="A385" s="3" t="str">
        <f t="shared" si="49"/>
        <v>RP_OH</v>
      </c>
      <c r="B385" t="str">
        <f>"525 HARRISBURG CORP"</f>
        <v>525 HARRISBURG CORP</v>
      </c>
      <c r="C385" t="str">
        <f>"2-COMMERCIAL"</f>
        <v>2-COMMERCIAL</v>
      </c>
      <c r="D385" s="4" t="s">
        <v>271</v>
      </c>
      <c r="E385" s="4">
        <v>47450</v>
      </c>
      <c r="F385" s="4">
        <v>390700</v>
      </c>
    </row>
    <row r="386" spans="1:6" x14ac:dyDescent="0.25">
      <c r="A386" s="3" t="str">
        <f t="shared" si="49"/>
        <v>RP_OH</v>
      </c>
      <c r="B386" t="str">
        <f>"525 HARRISBURG CORP"</f>
        <v>525 HARRISBURG CORP</v>
      </c>
      <c r="C386" t="str">
        <f>"3-UTILITIES (REAL)"</f>
        <v>3-UTILITIES (REAL)</v>
      </c>
      <c r="D386" s="4" t="s">
        <v>8</v>
      </c>
      <c r="F386" s="4">
        <v>0</v>
      </c>
    </row>
    <row r="387" spans="1:6" x14ac:dyDescent="0.25">
      <c r="A387" s="3" t="str">
        <f t="shared" si="49"/>
        <v>RP_OH</v>
      </c>
      <c r="B387" t="str">
        <f>"525 HARRISBURG CORP"</f>
        <v>525 HARRISBURG CORP</v>
      </c>
      <c r="C387" t="str">
        <f>"5-UTILITIES (PERSONAL)"</f>
        <v>5-UTILITIES (PERSONAL)</v>
      </c>
      <c r="D387" s="4" t="s">
        <v>272</v>
      </c>
      <c r="E387" s="4">
        <v>5318</v>
      </c>
      <c r="F387" s="4">
        <v>236398</v>
      </c>
    </row>
    <row r="388" spans="1:6" x14ac:dyDescent="0.25">
      <c r="B388" t="s">
        <v>5</v>
      </c>
      <c r="D388" s="4">
        <v>7075130</v>
      </c>
      <c r="E388" s="4">
        <v>171658</v>
      </c>
      <c r="F388" s="4">
        <v>7246788</v>
      </c>
    </row>
    <row r="389" spans="1:6" x14ac:dyDescent="0.25">
      <c r="A389" s="3" t="str">
        <f t="shared" si="49"/>
        <v>RP_OH</v>
      </c>
      <c r="B389" t="str">
        <f t="shared" ref="B389:B393" si="57">"526 LOCKBOURNE CORP"</f>
        <v>526 LOCKBOURNE CORP</v>
      </c>
      <c r="C389" t="str">
        <f>"1-AGRICULTURAL"</f>
        <v>1-AGRICULTURAL</v>
      </c>
      <c r="D389" s="4" t="s">
        <v>273</v>
      </c>
      <c r="F389" s="4">
        <v>809440</v>
      </c>
    </row>
    <row r="390" spans="1:6" x14ac:dyDescent="0.25">
      <c r="A390" s="3" t="str">
        <f t="shared" si="49"/>
        <v>RP_OH</v>
      </c>
      <c r="B390" t="str">
        <f t="shared" si="57"/>
        <v>526 LOCKBOURNE CORP</v>
      </c>
      <c r="C390" t="str">
        <f>"1-RESIDENTIAL"</f>
        <v>1-RESIDENTIAL</v>
      </c>
      <c r="D390" s="4" t="s">
        <v>274</v>
      </c>
      <c r="F390" s="4">
        <v>6145830</v>
      </c>
    </row>
    <row r="391" spans="1:6" x14ac:dyDescent="0.25">
      <c r="A391" s="3" t="str">
        <f t="shared" ref="A391:A455" si="58">"RP_OH"</f>
        <v>RP_OH</v>
      </c>
      <c r="B391" t="str">
        <f t="shared" si="57"/>
        <v>526 LOCKBOURNE CORP</v>
      </c>
      <c r="C391" t="str">
        <f>"2-COMMERCIAL"</f>
        <v>2-COMMERCIAL</v>
      </c>
      <c r="D391" s="4" t="s">
        <v>275</v>
      </c>
      <c r="F391" s="4">
        <v>106840</v>
      </c>
    </row>
    <row r="392" spans="1:6" x14ac:dyDescent="0.25">
      <c r="A392" s="3" t="str">
        <f t="shared" si="58"/>
        <v>RP_OH</v>
      </c>
      <c r="B392" t="str">
        <f t="shared" si="57"/>
        <v>526 LOCKBOURNE CORP</v>
      </c>
      <c r="C392" t="str">
        <f>"3-UTILITIES (REAL)"</f>
        <v>3-UTILITIES (REAL)</v>
      </c>
      <c r="D392" s="4" t="s">
        <v>276</v>
      </c>
      <c r="F392" s="4">
        <v>39470</v>
      </c>
    </row>
    <row r="393" spans="1:6" x14ac:dyDescent="0.25">
      <c r="A393" s="3" t="str">
        <f t="shared" si="58"/>
        <v>RP_OH</v>
      </c>
      <c r="B393" t="str">
        <f t="shared" si="57"/>
        <v>526 LOCKBOURNE CORP</v>
      </c>
      <c r="C393" t="str">
        <f>"5-UTILITIES (PERSONAL)"</f>
        <v>5-UTILITIES (PERSONAL)</v>
      </c>
      <c r="D393" s="4" t="s">
        <v>277</v>
      </c>
      <c r="F393" s="4">
        <v>481760</v>
      </c>
    </row>
    <row r="394" spans="1:6" x14ac:dyDescent="0.25">
      <c r="B394" t="s">
        <v>5</v>
      </c>
      <c r="D394" s="4">
        <v>7583340</v>
      </c>
      <c r="E394" s="4">
        <v>0</v>
      </c>
      <c r="F394" s="4">
        <v>7583340</v>
      </c>
    </row>
    <row r="395" spans="1:6" x14ac:dyDescent="0.25">
      <c r="A395" s="3" t="str">
        <f t="shared" si="58"/>
        <v>RP_OH</v>
      </c>
      <c r="B395" t="str">
        <f t="shared" ref="B395:B399" si="59">"527 MARBLE CLIFF CORP"</f>
        <v>527 MARBLE CLIFF CORP</v>
      </c>
      <c r="C395" t="str">
        <f>"1-RESIDENTIAL"</f>
        <v>1-RESIDENTIAL</v>
      </c>
      <c r="D395" s="4" t="s">
        <v>278</v>
      </c>
      <c r="F395" s="4">
        <v>55060510</v>
      </c>
    </row>
    <row r="396" spans="1:6" x14ac:dyDescent="0.25">
      <c r="A396" s="3" t="str">
        <f t="shared" si="58"/>
        <v>RP_OH</v>
      </c>
      <c r="B396" t="str">
        <f t="shared" si="59"/>
        <v>527 MARBLE CLIFF CORP</v>
      </c>
      <c r="C396" t="str">
        <f>"2-COMMERCIAL"</f>
        <v>2-COMMERCIAL</v>
      </c>
      <c r="D396" s="4" t="s">
        <v>279</v>
      </c>
      <c r="F396" s="4">
        <v>14774810</v>
      </c>
    </row>
    <row r="397" spans="1:6" x14ac:dyDescent="0.25">
      <c r="A397" s="3" t="str">
        <f t="shared" si="58"/>
        <v>RP_OH</v>
      </c>
      <c r="B397" t="str">
        <f t="shared" si="59"/>
        <v>527 MARBLE CLIFF CORP</v>
      </c>
      <c r="C397" t="str">
        <f>"2-INDUSTRIAL"</f>
        <v>2-INDUSTRIAL</v>
      </c>
      <c r="D397" s="4" t="s">
        <v>280</v>
      </c>
      <c r="F397" s="4">
        <v>888910</v>
      </c>
    </row>
    <row r="398" spans="1:6" x14ac:dyDescent="0.25">
      <c r="A398" s="3" t="str">
        <f t="shared" si="58"/>
        <v>RP_OH</v>
      </c>
      <c r="B398" t="str">
        <f t="shared" si="59"/>
        <v>527 MARBLE CLIFF CORP</v>
      </c>
      <c r="C398" t="str">
        <f>"3-UTILITIES (REAL)"</f>
        <v>3-UTILITIES (REAL)</v>
      </c>
      <c r="D398" s="4" t="s">
        <v>281</v>
      </c>
      <c r="F398" s="4">
        <v>28350</v>
      </c>
    </row>
    <row r="399" spans="1:6" x14ac:dyDescent="0.25">
      <c r="A399" s="3" t="str">
        <f t="shared" si="58"/>
        <v>RP_OH</v>
      </c>
      <c r="B399" t="str">
        <f t="shared" si="59"/>
        <v>527 MARBLE CLIFF CORP</v>
      </c>
      <c r="C399" t="str">
        <f>"5-UTILITIES (PERSONAL)"</f>
        <v>5-UTILITIES (PERSONAL)</v>
      </c>
      <c r="D399" s="4" t="s">
        <v>282</v>
      </c>
      <c r="F399" s="4">
        <v>1720710</v>
      </c>
    </row>
    <row r="400" spans="1:6" x14ac:dyDescent="0.25">
      <c r="B400" t="s">
        <v>5</v>
      </c>
      <c r="D400" s="4">
        <v>72473290</v>
      </c>
      <c r="E400" s="4">
        <v>0</v>
      </c>
      <c r="F400" s="4">
        <v>72473290</v>
      </c>
    </row>
    <row r="401" spans="1:6" x14ac:dyDescent="0.25">
      <c r="A401" s="3" t="str">
        <f t="shared" si="58"/>
        <v>RP_OH</v>
      </c>
      <c r="B401" t="str">
        <f>"528 MINERVA PARK CORP"</f>
        <v>528 MINERVA PARK CORP</v>
      </c>
      <c r="C401" t="str">
        <f>"1-RESIDENTIAL"</f>
        <v>1-RESIDENTIAL</v>
      </c>
      <c r="D401" s="4" t="s">
        <v>283</v>
      </c>
      <c r="F401" s="4">
        <v>56329750</v>
      </c>
    </row>
    <row r="402" spans="1:6" x14ac:dyDescent="0.25">
      <c r="A402" s="3" t="str">
        <f t="shared" si="58"/>
        <v>RP_OH</v>
      </c>
      <c r="B402" t="str">
        <f>"528 MINERVA PARK CORP"</f>
        <v>528 MINERVA PARK CORP</v>
      </c>
      <c r="C402" t="str">
        <f>"2-COMMERCIAL"</f>
        <v>2-COMMERCIAL</v>
      </c>
      <c r="D402" s="4" t="s">
        <v>284</v>
      </c>
      <c r="F402" s="4">
        <v>5673680</v>
      </c>
    </row>
    <row r="403" spans="1:6" x14ac:dyDescent="0.25">
      <c r="A403" s="3" t="str">
        <f t="shared" si="58"/>
        <v>RP_OH</v>
      </c>
      <c r="B403" t="str">
        <f>"528 MINERVA PARK CORP"</f>
        <v>528 MINERVA PARK CORP</v>
      </c>
      <c r="C403" t="str">
        <f>"5-UTILITIES (PERSONAL)"</f>
        <v>5-UTILITIES (PERSONAL)</v>
      </c>
      <c r="D403" s="4" t="s">
        <v>285</v>
      </c>
      <c r="F403" s="4">
        <v>1387500</v>
      </c>
    </row>
    <row r="404" spans="1:6" x14ac:dyDescent="0.25">
      <c r="B404" t="s">
        <v>5</v>
      </c>
      <c r="D404" s="4">
        <v>63390930</v>
      </c>
      <c r="E404" s="4">
        <v>0</v>
      </c>
      <c r="F404" s="4">
        <v>63390930</v>
      </c>
    </row>
    <row r="405" spans="1:6" x14ac:dyDescent="0.25">
      <c r="A405" s="3" t="str">
        <f t="shared" si="58"/>
        <v>RP_OH</v>
      </c>
      <c r="B405" t="str">
        <f t="shared" ref="B405:B410" si="60">"529 NEW ALBANY CORP"</f>
        <v>529 NEW ALBANY CORP</v>
      </c>
      <c r="C405" t="str">
        <f>"1-AGRICULTURAL"</f>
        <v>1-AGRICULTURAL</v>
      </c>
      <c r="D405" s="4" t="s">
        <v>286</v>
      </c>
      <c r="E405" s="4">
        <v>13949980</v>
      </c>
      <c r="F405" s="4">
        <v>14411660</v>
      </c>
    </row>
    <row r="406" spans="1:6" x14ac:dyDescent="0.25">
      <c r="A406" s="3" t="str">
        <f t="shared" si="58"/>
        <v>RP_OH</v>
      </c>
      <c r="B406" t="str">
        <f t="shared" si="60"/>
        <v>529 NEW ALBANY CORP</v>
      </c>
      <c r="C406" t="str">
        <f>"1-RESIDENTIAL"</f>
        <v>1-RESIDENTIAL</v>
      </c>
      <c r="D406" s="4" t="s">
        <v>287</v>
      </c>
      <c r="E406" s="4">
        <v>6810860</v>
      </c>
      <c r="F406" s="4">
        <v>804731850</v>
      </c>
    </row>
    <row r="407" spans="1:6" x14ac:dyDescent="0.25">
      <c r="A407" s="3" t="str">
        <f t="shared" si="58"/>
        <v>RP_OH</v>
      </c>
      <c r="B407" t="str">
        <f t="shared" si="60"/>
        <v>529 NEW ALBANY CORP</v>
      </c>
      <c r="C407" t="str">
        <f>"2-COMMERCIAL"</f>
        <v>2-COMMERCIAL</v>
      </c>
      <c r="D407" s="4" t="s">
        <v>288</v>
      </c>
      <c r="E407" s="4">
        <v>9521950</v>
      </c>
      <c r="F407" s="4">
        <v>126107490</v>
      </c>
    </row>
    <row r="408" spans="1:6" x14ac:dyDescent="0.25">
      <c r="A408" s="3" t="str">
        <f t="shared" si="58"/>
        <v>RP_OH</v>
      </c>
      <c r="B408" t="str">
        <f t="shared" si="60"/>
        <v>529 NEW ALBANY CORP</v>
      </c>
      <c r="C408" t="str">
        <f>"2-INDUSTRIAL"</f>
        <v>2-INDUSTRIAL</v>
      </c>
      <c r="D408" s="4" t="s">
        <v>90</v>
      </c>
      <c r="E408" s="4">
        <v>151940840</v>
      </c>
      <c r="F408" s="4">
        <v>255797740</v>
      </c>
    </row>
    <row r="409" spans="1:6" x14ac:dyDescent="0.25">
      <c r="A409" s="3" t="str">
        <f t="shared" si="58"/>
        <v>RP_OH</v>
      </c>
      <c r="B409" t="str">
        <f t="shared" si="60"/>
        <v>529 NEW ALBANY CORP</v>
      </c>
      <c r="C409" t="str">
        <f>"3-UTILITIES (REAL)"</f>
        <v>3-UTILITIES (REAL)</v>
      </c>
      <c r="D409" s="4" t="s">
        <v>8</v>
      </c>
      <c r="E409" s="4">
        <v>0</v>
      </c>
      <c r="F409" s="4">
        <v>0</v>
      </c>
    </row>
    <row r="410" spans="1:6" x14ac:dyDescent="0.25">
      <c r="A410" s="3" t="str">
        <f t="shared" si="58"/>
        <v>RP_OH</v>
      </c>
      <c r="B410" t="str">
        <f t="shared" si="60"/>
        <v>529 NEW ALBANY CORP</v>
      </c>
      <c r="C410" t="str">
        <f>"5-UTILITIES (PERSONAL)"</f>
        <v>5-UTILITIES (PERSONAL)</v>
      </c>
      <c r="D410" s="4" t="s">
        <v>289</v>
      </c>
      <c r="E410" s="4">
        <v>102081192</v>
      </c>
      <c r="F410" s="4">
        <v>119017092</v>
      </c>
    </row>
    <row r="411" spans="1:6" x14ac:dyDescent="0.25">
      <c r="B411" t="s">
        <v>5</v>
      </c>
      <c r="D411" s="4">
        <v>1035761010</v>
      </c>
      <c r="E411" s="4">
        <v>284304822</v>
      </c>
      <c r="F411" s="4">
        <v>1320065832</v>
      </c>
    </row>
    <row r="412" spans="1:6" x14ac:dyDescent="0.25">
      <c r="A412" s="3" t="str">
        <f t="shared" si="58"/>
        <v>RP_OH</v>
      </c>
      <c r="B412" t="str">
        <f t="shared" ref="B412:B417" si="61">"531 OBETZ CORP"</f>
        <v>531 OBETZ CORP</v>
      </c>
      <c r="C412" t="str">
        <f>"1-AGRICULTURAL"</f>
        <v>1-AGRICULTURAL</v>
      </c>
      <c r="D412" s="4" t="s">
        <v>290</v>
      </c>
      <c r="F412" s="4">
        <v>944280</v>
      </c>
    </row>
    <row r="413" spans="1:6" x14ac:dyDescent="0.25">
      <c r="A413" s="3" t="str">
        <f t="shared" si="58"/>
        <v>RP_OH</v>
      </c>
      <c r="B413" t="str">
        <f t="shared" si="61"/>
        <v>531 OBETZ CORP</v>
      </c>
      <c r="C413" t="str">
        <f>"1-RESIDENTIAL"</f>
        <v>1-RESIDENTIAL</v>
      </c>
      <c r="D413" s="4" t="s">
        <v>291</v>
      </c>
      <c r="F413" s="4">
        <v>178762720</v>
      </c>
    </row>
    <row r="414" spans="1:6" x14ac:dyDescent="0.25">
      <c r="A414" s="3" t="str">
        <f t="shared" si="58"/>
        <v>RP_OH</v>
      </c>
      <c r="B414" t="str">
        <f t="shared" si="61"/>
        <v>531 OBETZ CORP</v>
      </c>
      <c r="C414" t="str">
        <f>"2-COMMERCIAL"</f>
        <v>2-COMMERCIAL</v>
      </c>
      <c r="D414" s="4" t="s">
        <v>292</v>
      </c>
      <c r="F414" s="4">
        <v>28929750</v>
      </c>
    </row>
    <row r="415" spans="1:6" x14ac:dyDescent="0.25">
      <c r="A415" s="3" t="str">
        <f t="shared" si="58"/>
        <v>RP_OH</v>
      </c>
      <c r="B415" t="str">
        <f t="shared" si="61"/>
        <v>531 OBETZ CORP</v>
      </c>
      <c r="C415" t="str">
        <f>"2-INDUSTRIAL"</f>
        <v>2-INDUSTRIAL</v>
      </c>
      <c r="D415" s="4" t="s">
        <v>293</v>
      </c>
      <c r="F415" s="4">
        <v>139193280</v>
      </c>
    </row>
    <row r="416" spans="1:6" x14ac:dyDescent="0.25">
      <c r="A416" s="3" t="str">
        <f t="shared" si="58"/>
        <v>RP_OH</v>
      </c>
      <c r="B416" t="str">
        <f t="shared" si="61"/>
        <v>531 OBETZ CORP</v>
      </c>
      <c r="C416" t="str">
        <f>"3-UTILITIES (REAL)"</f>
        <v>3-UTILITIES (REAL)</v>
      </c>
      <c r="D416" s="4" t="s">
        <v>294</v>
      </c>
      <c r="F416" s="4">
        <v>53420</v>
      </c>
    </row>
    <row r="417" spans="1:6" x14ac:dyDescent="0.25">
      <c r="A417" s="3" t="str">
        <f t="shared" si="58"/>
        <v>RP_OH</v>
      </c>
      <c r="B417" t="str">
        <f t="shared" si="61"/>
        <v>531 OBETZ CORP</v>
      </c>
      <c r="C417" t="str">
        <f>"5-UTILITIES (PERSONAL)"</f>
        <v>5-UTILITIES (PERSONAL)</v>
      </c>
      <c r="D417" s="4" t="s">
        <v>295</v>
      </c>
      <c r="F417" s="4">
        <v>7035420</v>
      </c>
    </row>
    <row r="418" spans="1:6" x14ac:dyDescent="0.25">
      <c r="B418" t="s">
        <v>5</v>
      </c>
      <c r="D418" s="4">
        <v>354918870</v>
      </c>
      <c r="E418" s="4">
        <v>0</v>
      </c>
      <c r="F418" s="4">
        <v>354918870</v>
      </c>
    </row>
    <row r="419" spans="1:6" x14ac:dyDescent="0.25">
      <c r="A419" s="3" t="str">
        <f t="shared" si="58"/>
        <v>RP_OH</v>
      </c>
      <c r="B419" t="str">
        <f>"532 RIVERLEA CORP"</f>
        <v>532 RIVERLEA CORP</v>
      </c>
      <c r="C419" t="str">
        <f>"1-RESIDENTIAL"</f>
        <v>1-RESIDENTIAL</v>
      </c>
      <c r="D419" s="4" t="s">
        <v>296</v>
      </c>
      <c r="F419" s="4">
        <v>41127590</v>
      </c>
    </row>
    <row r="420" spans="1:6" x14ac:dyDescent="0.25">
      <c r="A420" s="3" t="str">
        <f t="shared" si="58"/>
        <v>RP_OH</v>
      </c>
      <c r="B420" t="str">
        <f>"532 RIVERLEA CORP"</f>
        <v>532 RIVERLEA CORP</v>
      </c>
      <c r="C420" t="str">
        <f>"2-COMMERCIAL"</f>
        <v>2-COMMERCIAL</v>
      </c>
      <c r="D420" s="4" t="s">
        <v>297</v>
      </c>
      <c r="F420" s="4">
        <v>691690</v>
      </c>
    </row>
    <row r="421" spans="1:6" x14ac:dyDescent="0.25">
      <c r="A421" s="3" t="str">
        <f t="shared" si="58"/>
        <v>RP_OH</v>
      </c>
      <c r="B421" t="str">
        <f>"532 RIVERLEA CORP"</f>
        <v>532 RIVERLEA CORP</v>
      </c>
      <c r="C421" t="str">
        <f>"5-UTILITIES (PERSONAL)"</f>
        <v>5-UTILITIES (PERSONAL)</v>
      </c>
      <c r="D421" s="4" t="s">
        <v>298</v>
      </c>
      <c r="F421" s="4">
        <v>464160</v>
      </c>
    </row>
    <row r="422" spans="1:6" x14ac:dyDescent="0.25">
      <c r="B422" t="s">
        <v>5</v>
      </c>
      <c r="D422" s="4">
        <v>42283440</v>
      </c>
      <c r="E422" s="4">
        <v>0</v>
      </c>
      <c r="F422" s="4">
        <v>42283440</v>
      </c>
    </row>
    <row r="423" spans="1:6" x14ac:dyDescent="0.25">
      <c r="A423" s="3" t="str">
        <f t="shared" si="58"/>
        <v>RP_OH</v>
      </c>
      <c r="B423" t="str">
        <f t="shared" ref="B423:B427" si="62">"533 URBANCREST CORP"</f>
        <v>533 URBANCREST CORP</v>
      </c>
      <c r="C423" t="str">
        <f>"1-RESIDENTIAL"</f>
        <v>1-RESIDENTIAL</v>
      </c>
      <c r="D423" s="4" t="s">
        <v>299</v>
      </c>
      <c r="F423" s="4">
        <v>14143570</v>
      </c>
    </row>
    <row r="424" spans="1:6" x14ac:dyDescent="0.25">
      <c r="A424" s="3" t="str">
        <f t="shared" si="58"/>
        <v>RP_OH</v>
      </c>
      <c r="B424" t="str">
        <f t="shared" si="62"/>
        <v>533 URBANCREST CORP</v>
      </c>
      <c r="C424" t="str">
        <f>"2-COMMERCIAL"</f>
        <v>2-COMMERCIAL</v>
      </c>
      <c r="D424" s="4" t="s">
        <v>300</v>
      </c>
      <c r="F424" s="4">
        <v>7044320</v>
      </c>
    </row>
    <row r="425" spans="1:6" x14ac:dyDescent="0.25">
      <c r="A425" s="3" t="str">
        <f t="shared" si="58"/>
        <v>RP_OH</v>
      </c>
      <c r="B425" t="str">
        <f t="shared" si="62"/>
        <v>533 URBANCREST CORP</v>
      </c>
      <c r="C425" t="str">
        <f>"2-INDUSTRIAL"</f>
        <v>2-INDUSTRIAL</v>
      </c>
      <c r="D425" s="4" t="s">
        <v>301</v>
      </c>
      <c r="F425" s="4">
        <v>40209670</v>
      </c>
    </row>
    <row r="426" spans="1:6" x14ac:dyDescent="0.25">
      <c r="A426" s="3" t="str">
        <f t="shared" si="58"/>
        <v>RP_OH</v>
      </c>
      <c r="B426" t="str">
        <f t="shared" si="62"/>
        <v>533 URBANCREST CORP</v>
      </c>
      <c r="C426" t="str">
        <f>"3-UTILITIES (REAL)"</f>
        <v>3-UTILITIES (REAL)</v>
      </c>
      <c r="D426" s="4" t="s">
        <v>302</v>
      </c>
      <c r="F426" s="4">
        <v>6150</v>
      </c>
    </row>
    <row r="427" spans="1:6" x14ac:dyDescent="0.25">
      <c r="A427" s="3" t="str">
        <f t="shared" si="58"/>
        <v>RP_OH</v>
      </c>
      <c r="B427" t="str">
        <f t="shared" si="62"/>
        <v>533 URBANCREST CORP</v>
      </c>
      <c r="C427" t="str">
        <f>"5-UTILITIES (PERSONAL)"</f>
        <v>5-UTILITIES (PERSONAL)</v>
      </c>
      <c r="D427" s="4" t="s">
        <v>303</v>
      </c>
      <c r="F427" s="4">
        <v>1115850</v>
      </c>
    </row>
    <row r="428" spans="1:6" x14ac:dyDescent="0.25">
      <c r="B428" t="s">
        <v>5</v>
      </c>
      <c r="D428" s="4">
        <v>62519560</v>
      </c>
      <c r="E428" s="4">
        <v>0</v>
      </c>
      <c r="F428" s="4">
        <v>62519560</v>
      </c>
    </row>
    <row r="429" spans="1:6" x14ac:dyDescent="0.25">
      <c r="A429" s="3" t="str">
        <f t="shared" si="58"/>
        <v>RP_OH</v>
      </c>
      <c r="B429" t="str">
        <f>"534 VALLEYVIEW CORP"</f>
        <v>534 VALLEYVIEW CORP</v>
      </c>
      <c r="C429" t="str">
        <f>"1-RESIDENTIAL"</f>
        <v>1-RESIDENTIAL</v>
      </c>
      <c r="D429" s="4" t="s">
        <v>304</v>
      </c>
      <c r="F429" s="4">
        <v>14411330</v>
      </c>
    </row>
    <row r="430" spans="1:6" x14ac:dyDescent="0.25">
      <c r="A430" s="3" t="str">
        <f t="shared" si="58"/>
        <v>RP_OH</v>
      </c>
      <c r="B430" t="str">
        <f>"534 VALLEYVIEW CORP"</f>
        <v>534 VALLEYVIEW CORP</v>
      </c>
      <c r="C430" t="str">
        <f>"2-COMMERCIAL"</f>
        <v>2-COMMERCIAL</v>
      </c>
      <c r="D430" s="4" t="s">
        <v>305</v>
      </c>
      <c r="F430" s="4">
        <v>317620</v>
      </c>
    </row>
    <row r="431" spans="1:6" x14ac:dyDescent="0.25">
      <c r="A431" s="3" t="str">
        <f t="shared" si="58"/>
        <v>RP_OH</v>
      </c>
      <c r="B431" t="str">
        <f>"534 VALLEYVIEW CORP"</f>
        <v>534 VALLEYVIEW CORP</v>
      </c>
      <c r="C431" t="str">
        <f>"5-UTILITIES (PERSONAL)"</f>
        <v>5-UTILITIES (PERSONAL)</v>
      </c>
      <c r="D431" s="4" t="s">
        <v>306</v>
      </c>
      <c r="F431" s="4">
        <v>453510</v>
      </c>
    </row>
    <row r="432" spans="1:6" x14ac:dyDescent="0.25">
      <c r="B432" t="s">
        <v>5</v>
      </c>
      <c r="D432" s="4">
        <v>15182460</v>
      </c>
      <c r="E432" s="4">
        <v>0</v>
      </c>
      <c r="F432" s="4">
        <v>15182460</v>
      </c>
    </row>
    <row r="433" spans="1:6" x14ac:dyDescent="0.25">
      <c r="A433" s="3" t="str">
        <f t="shared" si="58"/>
        <v>RP_OH</v>
      </c>
      <c r="B433" t="str">
        <f>"535 LITHOPOLIS CORP"</f>
        <v>535 LITHOPOLIS CORP</v>
      </c>
      <c r="C433" t="str">
        <f>"1-AGRICULTURAL"</f>
        <v>1-AGRICULTURAL</v>
      </c>
      <c r="D433" s="4" t="s">
        <v>307</v>
      </c>
      <c r="F433" s="4">
        <v>494710</v>
      </c>
    </row>
    <row r="434" spans="1:6" x14ac:dyDescent="0.25">
      <c r="A434" s="3" t="str">
        <f t="shared" si="58"/>
        <v>RP_OH</v>
      </c>
      <c r="B434" t="str">
        <f>"535 LITHOPOLIS CORP"</f>
        <v>535 LITHOPOLIS CORP</v>
      </c>
      <c r="C434" t="str">
        <f>"1-RESIDENTIAL"</f>
        <v>1-RESIDENTIAL</v>
      </c>
      <c r="D434" s="4" t="s">
        <v>308</v>
      </c>
      <c r="F434" s="4">
        <v>1827060</v>
      </c>
    </row>
    <row r="435" spans="1:6" x14ac:dyDescent="0.25">
      <c r="A435" s="3" t="str">
        <f t="shared" si="58"/>
        <v>RP_OH</v>
      </c>
      <c r="B435" t="str">
        <f>"535 LITHOPOLIS CORP"</f>
        <v>535 LITHOPOLIS CORP</v>
      </c>
      <c r="C435" t="str">
        <f>"2-COMMERCIAL"</f>
        <v>2-COMMERCIAL</v>
      </c>
      <c r="D435" s="4" t="s">
        <v>309</v>
      </c>
      <c r="F435" s="4">
        <v>58280</v>
      </c>
    </row>
    <row r="436" spans="1:6" x14ac:dyDescent="0.25">
      <c r="A436" s="3" t="str">
        <f t="shared" si="58"/>
        <v>RP_OH</v>
      </c>
      <c r="B436" t="str">
        <f>"535 LITHOPOLIS CORP"</f>
        <v>535 LITHOPOLIS CORP</v>
      </c>
      <c r="C436" t="str">
        <f>"5-UTILITIES (PERSONAL)"</f>
        <v>5-UTILITIES (PERSONAL)</v>
      </c>
      <c r="D436" s="4" t="s">
        <v>310</v>
      </c>
      <c r="F436" s="4">
        <v>10240</v>
      </c>
    </row>
    <row r="437" spans="1:6" x14ac:dyDescent="0.25">
      <c r="B437" t="s">
        <v>5</v>
      </c>
      <c r="D437" s="4">
        <v>2390290</v>
      </c>
      <c r="E437" s="4">
        <v>0</v>
      </c>
      <c r="F437" s="4">
        <v>2390290</v>
      </c>
    </row>
    <row r="438" spans="1:6" x14ac:dyDescent="0.25">
      <c r="A438" s="3" t="str">
        <f t="shared" si="58"/>
        <v>RP_OH</v>
      </c>
      <c r="B438" t="str">
        <f>"536 VILLAGE OF COMMERCIAL POINT"</f>
        <v>536 VILLAGE OF COMMERCIAL POINT</v>
      </c>
      <c r="C438" t="str">
        <f>"1-AGRICULTURAL"</f>
        <v>1-AGRICULTURAL</v>
      </c>
      <c r="D438" s="4" t="s">
        <v>311</v>
      </c>
      <c r="F438" s="4">
        <v>3280</v>
      </c>
    </row>
    <row r="439" spans="1:6" x14ac:dyDescent="0.25">
      <c r="B439" t="s">
        <v>5</v>
      </c>
      <c r="D439" s="4" t="s">
        <v>311</v>
      </c>
      <c r="E439" s="4">
        <v>0</v>
      </c>
      <c r="F439" s="4">
        <v>3280</v>
      </c>
    </row>
    <row r="440" spans="1:6" x14ac:dyDescent="0.25">
      <c r="A440" s="3" t="str">
        <f t="shared" si="58"/>
        <v>RP_OH</v>
      </c>
      <c r="B440" t="str">
        <f t="shared" ref="B440:B445" si="63">"610 COL.&amp;FRANKLIN COUNTY PUB LIB D"</f>
        <v>610 COL.&amp;FRANKLIN COUNTY PUB LIB D</v>
      </c>
      <c r="C440" t="str">
        <f>"1-AGRICULTURAL"</f>
        <v>1-AGRICULTURAL</v>
      </c>
      <c r="D440" s="4" t="s">
        <v>312</v>
      </c>
      <c r="F440" s="4">
        <v>52337910</v>
      </c>
    </row>
    <row r="441" spans="1:6" x14ac:dyDescent="0.25">
      <c r="A441" s="3" t="str">
        <f t="shared" si="58"/>
        <v>RP_OH</v>
      </c>
      <c r="B441" t="str">
        <f t="shared" si="63"/>
        <v>610 COL.&amp;FRANKLIN COUNTY PUB LIB D</v>
      </c>
      <c r="C441" t="str">
        <f>"1-RESIDENTIAL"</f>
        <v>1-RESIDENTIAL</v>
      </c>
      <c r="D441" s="4" t="s">
        <v>313</v>
      </c>
      <c r="F441" s="4">
        <v>25496001360</v>
      </c>
    </row>
    <row r="442" spans="1:6" x14ac:dyDescent="0.25">
      <c r="A442" s="3" t="str">
        <f t="shared" si="58"/>
        <v>RP_OH</v>
      </c>
      <c r="B442" t="str">
        <f t="shared" si="63"/>
        <v>610 COL.&amp;FRANKLIN COUNTY PUB LIB D</v>
      </c>
      <c r="C442" t="str">
        <f>"2-COMMERCIAL"</f>
        <v>2-COMMERCIAL</v>
      </c>
      <c r="D442" s="4" t="s">
        <v>314</v>
      </c>
      <c r="F442" s="4">
        <v>6871597170</v>
      </c>
    </row>
    <row r="443" spans="1:6" x14ac:dyDescent="0.25">
      <c r="A443" s="3" t="str">
        <f t="shared" si="58"/>
        <v>RP_OH</v>
      </c>
      <c r="B443" t="str">
        <f t="shared" si="63"/>
        <v>610 COL.&amp;FRANKLIN COUNTY PUB LIB D</v>
      </c>
      <c r="C443" t="str">
        <f>"2-INDUSTRIAL"</f>
        <v>2-INDUSTRIAL</v>
      </c>
      <c r="D443" s="4" t="s">
        <v>315</v>
      </c>
      <c r="F443" s="4">
        <v>2000023750</v>
      </c>
    </row>
    <row r="444" spans="1:6" x14ac:dyDescent="0.25">
      <c r="A444" s="3" t="str">
        <f t="shared" si="58"/>
        <v>RP_OH</v>
      </c>
      <c r="B444" t="str">
        <f t="shared" si="63"/>
        <v>610 COL.&amp;FRANKLIN COUNTY PUB LIB D</v>
      </c>
      <c r="C444" t="str">
        <f>"3-UTILITIES (REAL)"</f>
        <v>3-UTILITIES (REAL)</v>
      </c>
      <c r="D444" s="4" t="s">
        <v>316</v>
      </c>
      <c r="F444" s="4">
        <v>12374300</v>
      </c>
    </row>
    <row r="445" spans="1:6" x14ac:dyDescent="0.25">
      <c r="A445" s="3" t="str">
        <f t="shared" si="58"/>
        <v>RP_OH</v>
      </c>
      <c r="B445" t="str">
        <f t="shared" si="63"/>
        <v>610 COL.&amp;FRANKLIN COUNTY PUB LIB D</v>
      </c>
      <c r="C445" t="str">
        <f>"5-UTILITIES (PERSONAL)"</f>
        <v>5-UTILITIES (PERSONAL)</v>
      </c>
      <c r="D445" s="4" t="s">
        <v>317</v>
      </c>
      <c r="F445" s="4">
        <v>1229904150</v>
      </c>
    </row>
    <row r="446" spans="1:6" x14ac:dyDescent="0.25">
      <c r="B446" t="s">
        <v>5</v>
      </c>
      <c r="F446" s="4">
        <v>35662238640</v>
      </c>
    </row>
    <row r="447" spans="1:6" x14ac:dyDescent="0.25">
      <c r="A447" s="3" t="str">
        <f t="shared" si="58"/>
        <v>RP_OH</v>
      </c>
      <c r="B447" t="str">
        <f t="shared" ref="B447:B451" si="64">"611 GRANDVIEW HTS PUB LIB DIST"</f>
        <v>611 GRANDVIEW HTS PUB LIB DIST</v>
      </c>
      <c r="C447" t="str">
        <f>"1-RESIDENTIAL"</f>
        <v>1-RESIDENTIAL</v>
      </c>
      <c r="D447" s="4" t="s">
        <v>27</v>
      </c>
      <c r="F447" s="4">
        <v>448786560</v>
      </c>
    </row>
    <row r="448" spans="1:6" x14ac:dyDescent="0.25">
      <c r="A448" s="3" t="str">
        <f t="shared" si="58"/>
        <v>RP_OH</v>
      </c>
      <c r="B448" t="str">
        <f t="shared" si="64"/>
        <v>611 GRANDVIEW HTS PUB LIB DIST</v>
      </c>
      <c r="C448" t="str">
        <f>"2-COMMERCIAL"</f>
        <v>2-COMMERCIAL</v>
      </c>
      <c r="D448" s="4" t="s">
        <v>28</v>
      </c>
      <c r="F448" s="4">
        <v>63104330</v>
      </c>
    </row>
    <row r="449" spans="1:6" x14ac:dyDescent="0.25">
      <c r="A449" s="3" t="str">
        <f t="shared" si="58"/>
        <v>RP_OH</v>
      </c>
      <c r="B449" t="str">
        <f t="shared" si="64"/>
        <v>611 GRANDVIEW HTS PUB LIB DIST</v>
      </c>
      <c r="C449" t="str">
        <f>"2-INDUSTRIAL"</f>
        <v>2-INDUSTRIAL</v>
      </c>
      <c r="D449" s="4" t="s">
        <v>29</v>
      </c>
      <c r="F449" s="4">
        <v>4382800</v>
      </c>
    </row>
    <row r="450" spans="1:6" x14ac:dyDescent="0.25">
      <c r="A450" s="3" t="str">
        <f t="shared" si="58"/>
        <v>RP_OH</v>
      </c>
      <c r="B450" t="str">
        <f t="shared" si="64"/>
        <v>611 GRANDVIEW HTS PUB LIB DIST</v>
      </c>
      <c r="C450" t="str">
        <f>"3-UTILITIES (REAL)"</f>
        <v>3-UTILITIES (REAL)</v>
      </c>
      <c r="D450" s="4" t="s">
        <v>30</v>
      </c>
      <c r="F450" s="4">
        <v>49230</v>
      </c>
    </row>
    <row r="451" spans="1:6" x14ac:dyDescent="0.25">
      <c r="A451" s="3" t="str">
        <f t="shared" si="58"/>
        <v>RP_OH</v>
      </c>
      <c r="B451" t="str">
        <f t="shared" si="64"/>
        <v>611 GRANDVIEW HTS PUB LIB DIST</v>
      </c>
      <c r="C451" t="str">
        <f>"5-UTILITIES (PERSONAL)"</f>
        <v>5-UTILITIES (PERSONAL)</v>
      </c>
      <c r="D451" s="4" t="s">
        <v>31</v>
      </c>
      <c r="F451" s="4">
        <v>23117280</v>
      </c>
    </row>
    <row r="452" spans="1:6" x14ac:dyDescent="0.25">
      <c r="B452" t="s">
        <v>5</v>
      </c>
      <c r="D452" s="4">
        <v>539440200</v>
      </c>
      <c r="E452" s="4">
        <v>0</v>
      </c>
      <c r="F452" s="4">
        <v>539440200</v>
      </c>
    </row>
    <row r="453" spans="1:6" x14ac:dyDescent="0.25">
      <c r="A453" s="3" t="str">
        <f t="shared" si="58"/>
        <v>RP_OH</v>
      </c>
      <c r="B453" t="str">
        <f>"612 UPPER ARLINGTON PUBLIC LIBRARY"</f>
        <v>612 UPPER ARLINGTON PUBLIC LIBRARY</v>
      </c>
      <c r="C453" t="str">
        <f>"1-RESIDENTIAL"</f>
        <v>1-RESIDENTIAL</v>
      </c>
      <c r="D453" s="4" t="s">
        <v>243</v>
      </c>
      <c r="F453" s="4">
        <v>2690258080</v>
      </c>
    </row>
    <row r="454" spans="1:6" x14ac:dyDescent="0.25">
      <c r="A454" s="3" t="str">
        <f t="shared" si="58"/>
        <v>RP_OH</v>
      </c>
      <c r="B454" t="str">
        <f>"612 UPPER ARLINGTON PUBLIC LIBRARY"</f>
        <v>612 UPPER ARLINGTON PUBLIC LIBRARY</v>
      </c>
      <c r="C454" t="str">
        <f>"2-COMMERCIAL"</f>
        <v>2-COMMERCIAL</v>
      </c>
      <c r="D454" s="4" t="s">
        <v>244</v>
      </c>
      <c r="F454" s="4">
        <v>189970100</v>
      </c>
    </row>
    <row r="455" spans="1:6" x14ac:dyDescent="0.25">
      <c r="A455" s="3" t="str">
        <f t="shared" si="58"/>
        <v>RP_OH</v>
      </c>
      <c r="B455" t="str">
        <f>"612 UPPER ARLINGTON PUBLIC LIBRARY"</f>
        <v>612 UPPER ARLINGTON PUBLIC LIBRARY</v>
      </c>
      <c r="C455" t="str">
        <f>"3-UTILITIES (REAL)"</f>
        <v>3-UTILITIES (REAL)</v>
      </c>
      <c r="D455" s="4" t="s">
        <v>51</v>
      </c>
      <c r="F455" s="4">
        <v>6780</v>
      </c>
    </row>
    <row r="456" spans="1:6" x14ac:dyDescent="0.25">
      <c r="A456" s="3" t="str">
        <f t="shared" ref="A456:A521" si="65">"RP_OH"</f>
        <v>RP_OH</v>
      </c>
      <c r="B456" t="str">
        <f>"612 UPPER ARLINGTON PUBLIC LIBRARY"</f>
        <v>612 UPPER ARLINGTON PUBLIC LIBRARY</v>
      </c>
      <c r="C456" t="str">
        <f>"5-UTILITIES (PERSONAL)"</f>
        <v>5-UTILITIES (PERSONAL)</v>
      </c>
      <c r="D456" s="4" t="s">
        <v>245</v>
      </c>
      <c r="F456" s="4">
        <v>33884620</v>
      </c>
    </row>
    <row r="457" spans="1:6" x14ac:dyDescent="0.25">
      <c r="B457" t="s">
        <v>5</v>
      </c>
      <c r="D457" s="4">
        <v>2914119580</v>
      </c>
      <c r="E457" s="4">
        <v>0</v>
      </c>
      <c r="F457" s="4">
        <v>2914119580</v>
      </c>
    </row>
    <row r="458" spans="1:6" x14ac:dyDescent="0.25">
      <c r="A458" s="3" t="str">
        <f t="shared" si="65"/>
        <v>RP_OH</v>
      </c>
      <c r="B458" t="str">
        <f t="shared" ref="B458:B463" si="66">"613 WORTHINGTON PUBLIC LIBRARY"</f>
        <v>613 WORTHINGTON PUBLIC LIBRARY</v>
      </c>
      <c r="C458" t="str">
        <f>"1-AGRICULTURAL"</f>
        <v>1-AGRICULTURAL</v>
      </c>
      <c r="D458" s="4" t="s">
        <v>63</v>
      </c>
      <c r="F458" s="4">
        <v>313660</v>
      </c>
    </row>
    <row r="459" spans="1:6" x14ac:dyDescent="0.25">
      <c r="A459" s="3" t="str">
        <f t="shared" si="65"/>
        <v>RP_OH</v>
      </c>
      <c r="B459" t="str">
        <f t="shared" si="66"/>
        <v>613 WORTHINGTON PUBLIC LIBRARY</v>
      </c>
      <c r="C459" t="str">
        <f>"1-RESIDENTIAL"</f>
        <v>1-RESIDENTIAL</v>
      </c>
      <c r="D459" s="4" t="s">
        <v>64</v>
      </c>
      <c r="F459" s="4">
        <v>2662530460</v>
      </c>
    </row>
    <row r="460" spans="1:6" x14ac:dyDescent="0.25">
      <c r="A460" s="3" t="str">
        <f t="shared" si="65"/>
        <v>RP_OH</v>
      </c>
      <c r="B460" t="str">
        <f t="shared" si="66"/>
        <v>613 WORTHINGTON PUBLIC LIBRARY</v>
      </c>
      <c r="C460" t="str">
        <f>"2-COMMERCIAL"</f>
        <v>2-COMMERCIAL</v>
      </c>
      <c r="D460" s="4" t="s">
        <v>65</v>
      </c>
      <c r="F460" s="4">
        <v>399716010</v>
      </c>
    </row>
    <row r="461" spans="1:6" x14ac:dyDescent="0.25">
      <c r="A461" s="3" t="str">
        <f t="shared" si="65"/>
        <v>RP_OH</v>
      </c>
      <c r="B461" t="str">
        <f t="shared" si="66"/>
        <v>613 WORTHINGTON PUBLIC LIBRARY</v>
      </c>
      <c r="C461" t="str">
        <f>"2-INDUSTRIAL"</f>
        <v>2-INDUSTRIAL</v>
      </c>
      <c r="D461" s="4" t="s">
        <v>66</v>
      </c>
      <c r="F461" s="4">
        <v>102140310</v>
      </c>
    </row>
    <row r="462" spans="1:6" x14ac:dyDescent="0.25">
      <c r="A462" s="3" t="str">
        <f t="shared" si="65"/>
        <v>RP_OH</v>
      </c>
      <c r="B462" t="str">
        <f t="shared" si="66"/>
        <v>613 WORTHINGTON PUBLIC LIBRARY</v>
      </c>
      <c r="C462" t="str">
        <f>"3-UTILITIES (REAL)"</f>
        <v>3-UTILITIES (REAL)</v>
      </c>
      <c r="D462" s="4" t="s">
        <v>67</v>
      </c>
      <c r="F462" s="4">
        <v>244440</v>
      </c>
    </row>
    <row r="463" spans="1:6" x14ac:dyDescent="0.25">
      <c r="A463" s="3" t="str">
        <f t="shared" si="65"/>
        <v>RP_OH</v>
      </c>
      <c r="B463" t="str">
        <f t="shared" si="66"/>
        <v>613 WORTHINGTON PUBLIC LIBRARY</v>
      </c>
      <c r="C463" t="str">
        <f>"5-UTILITIES (PERSONAL)"</f>
        <v>5-UTILITIES (PERSONAL)</v>
      </c>
      <c r="D463" s="4" t="s">
        <v>68</v>
      </c>
      <c r="F463" s="4">
        <v>74352460</v>
      </c>
    </row>
    <row r="464" spans="1:6" x14ac:dyDescent="0.25">
      <c r="B464" t="s">
        <v>5</v>
      </c>
      <c r="D464" s="4">
        <v>3239297340</v>
      </c>
      <c r="E464" s="4">
        <v>0</v>
      </c>
      <c r="F464" s="4">
        <v>3239297340</v>
      </c>
    </row>
    <row r="465" spans="1:6" x14ac:dyDescent="0.25">
      <c r="A465" s="3" t="str">
        <f t="shared" si="65"/>
        <v>RP_OH</v>
      </c>
      <c r="B465" t="str">
        <f>"614 DELAWARE CO. DISTRICT LIBRARY"</f>
        <v>614 DELAWARE CO. DISTRICT LIBRARY</v>
      </c>
      <c r="C465" t="str">
        <f>"1-RESIDENTIAL"</f>
        <v>1-RESIDENTIAL</v>
      </c>
      <c r="D465" s="4" t="s">
        <v>108</v>
      </c>
      <c r="F465" s="4">
        <v>3178360</v>
      </c>
    </row>
    <row r="466" spans="1:6" x14ac:dyDescent="0.25">
      <c r="A466" s="3" t="str">
        <f t="shared" si="65"/>
        <v>RP_OH</v>
      </c>
      <c r="B466" t="str">
        <f>"614 DELAWARE CO. DISTRICT LIBRARY"</f>
        <v>614 DELAWARE CO. DISTRICT LIBRARY</v>
      </c>
      <c r="C466" t="str">
        <f>"2-COMMERCIAL"</f>
        <v>2-COMMERCIAL</v>
      </c>
      <c r="D466" s="4" t="s">
        <v>109</v>
      </c>
      <c r="F466" s="4">
        <v>321060</v>
      </c>
    </row>
    <row r="467" spans="1:6" x14ac:dyDescent="0.25">
      <c r="A467" s="3" t="str">
        <f t="shared" si="65"/>
        <v>RP_OH</v>
      </c>
      <c r="B467" t="str">
        <f>"614 DELAWARE CO. DISTRICT LIBRARY"</f>
        <v>614 DELAWARE CO. DISTRICT LIBRARY</v>
      </c>
      <c r="C467" t="str">
        <f>"5-UTILITIES (PERSONAL)"</f>
        <v>5-UTILITIES (PERSONAL)</v>
      </c>
      <c r="D467" s="4" t="s">
        <v>110</v>
      </c>
      <c r="F467" s="4">
        <v>37660</v>
      </c>
    </row>
    <row r="468" spans="1:6" x14ac:dyDescent="0.25">
      <c r="B468" t="s">
        <v>5</v>
      </c>
      <c r="D468" s="4">
        <v>3537080</v>
      </c>
      <c r="E468" s="4">
        <v>0</v>
      </c>
      <c r="F468" s="4">
        <v>3537080</v>
      </c>
    </row>
    <row r="469" spans="1:6" x14ac:dyDescent="0.25">
      <c r="A469" s="3" t="str">
        <f t="shared" si="65"/>
        <v>RP_OH</v>
      </c>
      <c r="B469" t="str">
        <f t="shared" ref="B469:B474" si="67">"615 WESTERVILLE PUBLIC LIBRARY"</f>
        <v>615 WESTERVILLE PUBLIC LIBRARY</v>
      </c>
      <c r="C469" t="str">
        <f>"1-AGRICULTURAL"</f>
        <v>1-AGRICULTURAL</v>
      </c>
      <c r="D469" s="4" t="s">
        <v>53</v>
      </c>
      <c r="E469" s="4">
        <v>0</v>
      </c>
      <c r="F469" s="4">
        <v>1700000</v>
      </c>
    </row>
    <row r="470" spans="1:6" x14ac:dyDescent="0.25">
      <c r="A470" s="3" t="str">
        <f t="shared" si="65"/>
        <v>RP_OH</v>
      </c>
      <c r="B470" t="str">
        <f t="shared" si="67"/>
        <v>615 WESTERVILLE PUBLIC LIBRARY</v>
      </c>
      <c r="C470" t="str">
        <f>"1-RESIDENTIAL"</f>
        <v>1-RESIDENTIAL</v>
      </c>
      <c r="D470" s="4" t="s">
        <v>54</v>
      </c>
      <c r="E470" s="4">
        <v>1333103460</v>
      </c>
      <c r="F470" s="4">
        <v>3631654940</v>
      </c>
    </row>
    <row r="471" spans="1:6" x14ac:dyDescent="0.25">
      <c r="A471" s="3" t="str">
        <f t="shared" si="65"/>
        <v>RP_OH</v>
      </c>
      <c r="B471" t="str">
        <f t="shared" si="67"/>
        <v>615 WESTERVILLE PUBLIC LIBRARY</v>
      </c>
      <c r="C471" t="str">
        <f>"2-COMMERCIAL"</f>
        <v>2-COMMERCIAL</v>
      </c>
      <c r="D471" s="4" t="s">
        <v>55</v>
      </c>
      <c r="E471" s="4">
        <v>119673880</v>
      </c>
      <c r="F471" s="4">
        <v>517839230</v>
      </c>
    </row>
    <row r="472" spans="1:6" x14ac:dyDescent="0.25">
      <c r="A472" s="3" t="str">
        <f t="shared" si="65"/>
        <v>RP_OH</v>
      </c>
      <c r="B472" t="str">
        <f t="shared" si="67"/>
        <v>615 WESTERVILLE PUBLIC LIBRARY</v>
      </c>
      <c r="C472" t="str">
        <f>"2-INDUSTRIAL"</f>
        <v>2-INDUSTRIAL</v>
      </c>
      <c r="D472" s="4" t="s">
        <v>56</v>
      </c>
      <c r="E472" s="4">
        <v>19836700</v>
      </c>
      <c r="F472" s="4">
        <v>45174580</v>
      </c>
    </row>
    <row r="473" spans="1:6" x14ac:dyDescent="0.25">
      <c r="A473" s="3" t="str">
        <f t="shared" si="65"/>
        <v>RP_OH</v>
      </c>
      <c r="B473" t="str">
        <f t="shared" si="67"/>
        <v>615 WESTERVILLE PUBLIC LIBRARY</v>
      </c>
      <c r="C473" t="str">
        <f>"3-UTILITIES (REAL)"</f>
        <v>3-UTILITIES (REAL)</v>
      </c>
      <c r="D473" s="4" t="s">
        <v>8</v>
      </c>
      <c r="E473" s="4">
        <v>0</v>
      </c>
      <c r="F473" s="4">
        <v>0</v>
      </c>
    </row>
    <row r="474" spans="1:6" x14ac:dyDescent="0.25">
      <c r="A474" s="3" t="str">
        <f t="shared" si="65"/>
        <v>RP_OH</v>
      </c>
      <c r="B474" t="str">
        <f t="shared" si="67"/>
        <v>615 WESTERVILLE PUBLIC LIBRARY</v>
      </c>
      <c r="C474" t="str">
        <f>"5-UTILITIES (PERSONAL)"</f>
        <v>5-UTILITIES (PERSONAL)</v>
      </c>
      <c r="D474" s="4" t="s">
        <v>57</v>
      </c>
      <c r="E474" s="4">
        <v>22083880</v>
      </c>
      <c r="F474" s="4">
        <v>82695780</v>
      </c>
    </row>
    <row r="475" spans="1:6" x14ac:dyDescent="0.25">
      <c r="B475" t="s">
        <v>5</v>
      </c>
      <c r="D475" s="4">
        <v>2784366610</v>
      </c>
      <c r="E475" s="4">
        <v>1494697920</v>
      </c>
      <c r="F475" s="4">
        <v>4279064530</v>
      </c>
    </row>
    <row r="476" spans="1:6" x14ac:dyDescent="0.25">
      <c r="A476" s="3" t="str">
        <f t="shared" si="65"/>
        <v>RP_OH</v>
      </c>
      <c r="B476" t="str">
        <f t="shared" ref="B476:B481" si="68">"616 PLAIN CITY PUBLIC LIBRARY"</f>
        <v>616 PLAIN CITY PUBLIC LIBRARY</v>
      </c>
      <c r="C476" t="str">
        <f>"1-AGRICULTURAL"</f>
        <v>1-AGRICULTURAL</v>
      </c>
      <c r="D476" s="4" t="s">
        <v>92</v>
      </c>
      <c r="F476" s="4">
        <v>116850</v>
      </c>
    </row>
    <row r="477" spans="1:6" x14ac:dyDescent="0.25">
      <c r="A477" s="3" t="str">
        <f t="shared" si="65"/>
        <v>RP_OH</v>
      </c>
      <c r="B477" t="str">
        <f t="shared" si="68"/>
        <v>616 PLAIN CITY PUBLIC LIBRARY</v>
      </c>
      <c r="C477" t="str">
        <f>"1-RESIDENTIAL"</f>
        <v>1-RESIDENTIAL</v>
      </c>
      <c r="D477" s="4" t="s">
        <v>93</v>
      </c>
      <c r="F477" s="4">
        <v>1077240</v>
      </c>
    </row>
    <row r="478" spans="1:6" x14ac:dyDescent="0.25">
      <c r="A478" s="3" t="str">
        <f t="shared" si="65"/>
        <v>RP_OH</v>
      </c>
      <c r="B478" t="str">
        <f t="shared" si="68"/>
        <v>616 PLAIN CITY PUBLIC LIBRARY</v>
      </c>
      <c r="C478" t="str">
        <f>"2-COMMERCIAL"</f>
        <v>2-COMMERCIAL</v>
      </c>
      <c r="D478" s="4" t="s">
        <v>94</v>
      </c>
      <c r="F478" s="4">
        <v>572520</v>
      </c>
    </row>
    <row r="479" spans="1:6" x14ac:dyDescent="0.25">
      <c r="A479" s="3" t="str">
        <f t="shared" si="65"/>
        <v>RP_OH</v>
      </c>
      <c r="B479" t="str">
        <f t="shared" si="68"/>
        <v>616 PLAIN CITY PUBLIC LIBRARY</v>
      </c>
      <c r="C479" t="str">
        <f>"2-INDUSTRIAL"</f>
        <v>2-INDUSTRIAL</v>
      </c>
      <c r="D479" s="4" t="s">
        <v>95</v>
      </c>
      <c r="F479" s="4">
        <v>5027270</v>
      </c>
    </row>
    <row r="480" spans="1:6" x14ac:dyDescent="0.25">
      <c r="A480" s="3" t="str">
        <f t="shared" si="65"/>
        <v>RP_OH</v>
      </c>
      <c r="B480" t="str">
        <f t="shared" si="68"/>
        <v>616 PLAIN CITY PUBLIC LIBRARY</v>
      </c>
      <c r="C480" t="str">
        <f>"3-UTILITIES (REAL)"</f>
        <v>3-UTILITIES (REAL)</v>
      </c>
      <c r="D480" s="4" t="s">
        <v>96</v>
      </c>
      <c r="F480" s="4">
        <v>5090</v>
      </c>
    </row>
    <row r="481" spans="1:6" x14ac:dyDescent="0.25">
      <c r="A481" s="3" t="str">
        <f t="shared" si="65"/>
        <v>RP_OH</v>
      </c>
      <c r="B481" t="str">
        <f t="shared" si="68"/>
        <v>616 PLAIN CITY PUBLIC LIBRARY</v>
      </c>
      <c r="C481" t="str">
        <f>"5-UTILITIES (PERSONAL)"</f>
        <v>5-UTILITIES (PERSONAL)</v>
      </c>
      <c r="D481" s="4" t="s">
        <v>97</v>
      </c>
      <c r="F481" s="4">
        <v>4551820</v>
      </c>
    </row>
    <row r="482" spans="1:6" x14ac:dyDescent="0.25">
      <c r="B482" t="s">
        <v>5</v>
      </c>
      <c r="D482" s="4">
        <v>11350790</v>
      </c>
      <c r="E482" s="4">
        <v>0</v>
      </c>
      <c r="F482" s="4">
        <v>11350790</v>
      </c>
    </row>
    <row r="483" spans="1:6" x14ac:dyDescent="0.25">
      <c r="A483" s="3" t="str">
        <f t="shared" si="65"/>
        <v>RP_OH</v>
      </c>
      <c r="B483" t="str">
        <f>"617 BEXLEY PUBLIC LIBRARY"</f>
        <v>617 BEXLEY PUBLIC LIBRARY</v>
      </c>
      <c r="C483" t="str">
        <f>"1-RESIDENTIAL"</f>
        <v>1-RESIDENTIAL</v>
      </c>
      <c r="D483" s="4" t="s">
        <v>6</v>
      </c>
      <c r="F483" s="4">
        <v>809776350</v>
      </c>
    </row>
    <row r="484" spans="1:6" x14ac:dyDescent="0.25">
      <c r="A484" s="3" t="str">
        <f t="shared" si="65"/>
        <v>RP_OH</v>
      </c>
      <c r="B484" t="str">
        <f>"617 BEXLEY PUBLIC LIBRARY"</f>
        <v>617 BEXLEY PUBLIC LIBRARY</v>
      </c>
      <c r="C484" t="str">
        <f>"2-COMMERCIAL"</f>
        <v>2-COMMERCIAL</v>
      </c>
      <c r="D484" s="4" t="s">
        <v>7</v>
      </c>
      <c r="F484" s="4">
        <v>29329710</v>
      </c>
    </row>
    <row r="485" spans="1:6" x14ac:dyDescent="0.25">
      <c r="A485" s="3" t="str">
        <f t="shared" si="65"/>
        <v>RP_OH</v>
      </c>
      <c r="B485" t="str">
        <f>"617 BEXLEY PUBLIC LIBRARY"</f>
        <v>617 BEXLEY PUBLIC LIBRARY</v>
      </c>
      <c r="C485" t="str">
        <f>"3-UTILITIES (REAL)"</f>
        <v>3-UTILITIES (REAL)</v>
      </c>
      <c r="D485" s="4" t="s">
        <v>8</v>
      </c>
      <c r="F485" s="4">
        <v>0</v>
      </c>
    </row>
    <row r="486" spans="1:6" x14ac:dyDescent="0.25">
      <c r="A486" s="3" t="str">
        <f t="shared" si="65"/>
        <v>RP_OH</v>
      </c>
      <c r="B486" t="str">
        <f>"617 BEXLEY PUBLIC LIBRARY"</f>
        <v>617 BEXLEY PUBLIC LIBRARY</v>
      </c>
      <c r="C486" t="str">
        <f>"5-UTILITIES (PERSONAL)"</f>
        <v>5-UTILITIES (PERSONAL)</v>
      </c>
      <c r="D486" s="4" t="s">
        <v>9</v>
      </c>
      <c r="F486" s="4">
        <v>7222610</v>
      </c>
    </row>
    <row r="487" spans="1:6" x14ac:dyDescent="0.25">
      <c r="B487" t="s">
        <v>5</v>
      </c>
      <c r="D487" s="4">
        <v>846328670</v>
      </c>
      <c r="E487" s="4">
        <v>0</v>
      </c>
      <c r="F487" s="4">
        <v>846328670</v>
      </c>
    </row>
    <row r="488" spans="1:6" x14ac:dyDescent="0.25">
      <c r="A488" s="3" t="str">
        <f t="shared" si="65"/>
        <v>RP_OH</v>
      </c>
      <c r="B488" t="str">
        <f t="shared" ref="B488:B493" si="69">"618 PICKERINGTON PUBLIC LIBRARY"</f>
        <v>618 PICKERINGTON PUBLIC LIBRARY</v>
      </c>
      <c r="C488" t="str">
        <f>"1-AGRICULTURAL"</f>
        <v>1-AGRICULTURAL</v>
      </c>
      <c r="D488" s="4" t="s">
        <v>111</v>
      </c>
      <c r="F488" s="4">
        <v>240740</v>
      </c>
    </row>
    <row r="489" spans="1:6" x14ac:dyDescent="0.25">
      <c r="A489" s="3" t="str">
        <f t="shared" si="65"/>
        <v>RP_OH</v>
      </c>
      <c r="B489" t="str">
        <f t="shared" si="69"/>
        <v>618 PICKERINGTON PUBLIC LIBRARY</v>
      </c>
      <c r="C489" t="str">
        <f>"1-RESIDENTIAL"</f>
        <v>1-RESIDENTIAL</v>
      </c>
      <c r="D489" s="4" t="s">
        <v>112</v>
      </c>
      <c r="F489" s="4">
        <v>11434490</v>
      </c>
    </row>
    <row r="490" spans="1:6" x14ac:dyDescent="0.25">
      <c r="A490" s="3" t="str">
        <f t="shared" si="65"/>
        <v>RP_OH</v>
      </c>
      <c r="B490" t="str">
        <f t="shared" si="69"/>
        <v>618 PICKERINGTON PUBLIC LIBRARY</v>
      </c>
      <c r="C490" t="str">
        <f>"2-COMMERCIAL"</f>
        <v>2-COMMERCIAL</v>
      </c>
      <c r="D490" s="4" t="s">
        <v>113</v>
      </c>
      <c r="F490" s="4">
        <v>13529380</v>
      </c>
    </row>
    <row r="491" spans="1:6" x14ac:dyDescent="0.25">
      <c r="A491" s="3" t="str">
        <f t="shared" si="65"/>
        <v>RP_OH</v>
      </c>
      <c r="B491" t="str">
        <f t="shared" si="69"/>
        <v>618 PICKERINGTON PUBLIC LIBRARY</v>
      </c>
      <c r="C491" t="str">
        <f>"2-INDUSTRIAL"</f>
        <v>2-INDUSTRIAL</v>
      </c>
      <c r="D491" s="4" t="s">
        <v>114</v>
      </c>
      <c r="F491" s="4">
        <v>4165300</v>
      </c>
    </row>
    <row r="492" spans="1:6" x14ac:dyDescent="0.25">
      <c r="A492" s="3" t="str">
        <f t="shared" si="65"/>
        <v>RP_OH</v>
      </c>
      <c r="B492" t="str">
        <f t="shared" si="69"/>
        <v>618 PICKERINGTON PUBLIC LIBRARY</v>
      </c>
      <c r="C492" t="str">
        <f>"3-UTILITIES (REAL)"</f>
        <v>3-UTILITIES (REAL)</v>
      </c>
      <c r="D492" s="4" t="s">
        <v>115</v>
      </c>
      <c r="F492" s="4">
        <v>22290</v>
      </c>
    </row>
    <row r="493" spans="1:6" x14ac:dyDescent="0.25">
      <c r="A493" s="3" t="str">
        <f t="shared" si="65"/>
        <v>RP_OH</v>
      </c>
      <c r="B493" t="str">
        <f t="shared" si="69"/>
        <v>618 PICKERINGTON PUBLIC LIBRARY</v>
      </c>
      <c r="C493" t="str">
        <f>"5-UTILITIES (PERSONAL)"</f>
        <v>5-UTILITIES (PERSONAL)</v>
      </c>
      <c r="D493" s="4" t="s">
        <v>116</v>
      </c>
      <c r="F493" s="4">
        <v>5022930</v>
      </c>
    </row>
    <row r="494" spans="1:6" x14ac:dyDescent="0.25">
      <c r="B494" t="s">
        <v>5</v>
      </c>
      <c r="D494" s="4">
        <v>34415130</v>
      </c>
      <c r="E494" s="4">
        <v>0</v>
      </c>
      <c r="F494" s="4">
        <v>34415130</v>
      </c>
    </row>
    <row r="495" spans="1:6" x14ac:dyDescent="0.25">
      <c r="A495" s="3" t="str">
        <f t="shared" si="65"/>
        <v>RP_OH</v>
      </c>
      <c r="B495" t="str">
        <f t="shared" ref="B495:B500" si="70">"619 SOUTHWEST PUBLIC LIBRARIES"</f>
        <v>619 SOUTHWEST PUBLIC LIBRARIES</v>
      </c>
      <c r="C495" t="str">
        <f>"1-AGRICULTURAL"</f>
        <v>1-AGRICULTURAL</v>
      </c>
      <c r="D495" s="4" t="s">
        <v>43</v>
      </c>
      <c r="E495" s="4">
        <v>335450</v>
      </c>
      <c r="F495" s="4">
        <v>40875730</v>
      </c>
    </row>
    <row r="496" spans="1:6" x14ac:dyDescent="0.25">
      <c r="A496" s="3" t="str">
        <f t="shared" si="65"/>
        <v>RP_OH</v>
      </c>
      <c r="B496" t="str">
        <f t="shared" si="70"/>
        <v>619 SOUTHWEST PUBLIC LIBRARIES</v>
      </c>
      <c r="C496" t="str">
        <f>"1-RESIDENTIAL"</f>
        <v>1-RESIDENTIAL</v>
      </c>
      <c r="D496" s="4" t="s">
        <v>44</v>
      </c>
      <c r="E496" s="4">
        <v>4821810</v>
      </c>
      <c r="F496" s="4">
        <v>3622201160</v>
      </c>
    </row>
    <row r="497" spans="1:6" x14ac:dyDescent="0.25">
      <c r="A497" s="3" t="str">
        <f t="shared" si="65"/>
        <v>RP_OH</v>
      </c>
      <c r="B497" t="str">
        <f t="shared" si="70"/>
        <v>619 SOUTHWEST PUBLIC LIBRARIES</v>
      </c>
      <c r="C497" t="str">
        <f>"2-COMMERCIAL"</f>
        <v>2-COMMERCIAL</v>
      </c>
      <c r="D497" s="4" t="s">
        <v>45</v>
      </c>
      <c r="E497" s="4">
        <v>1192890</v>
      </c>
      <c r="F497" s="4">
        <v>715968240</v>
      </c>
    </row>
    <row r="498" spans="1:6" x14ac:dyDescent="0.25">
      <c r="A498" s="3" t="str">
        <f t="shared" si="65"/>
        <v>RP_OH</v>
      </c>
      <c r="B498" t="str">
        <f t="shared" si="70"/>
        <v>619 SOUTHWEST PUBLIC LIBRARIES</v>
      </c>
      <c r="C498" t="str">
        <f>"2-INDUSTRIAL"</f>
        <v>2-INDUSTRIAL</v>
      </c>
      <c r="D498" s="4" t="s">
        <v>46</v>
      </c>
      <c r="E498" s="4">
        <v>0</v>
      </c>
      <c r="F498" s="4">
        <v>463188710</v>
      </c>
    </row>
    <row r="499" spans="1:6" x14ac:dyDescent="0.25">
      <c r="A499" s="3" t="str">
        <f t="shared" si="65"/>
        <v>RP_OH</v>
      </c>
      <c r="B499" t="str">
        <f t="shared" si="70"/>
        <v>619 SOUTHWEST PUBLIC LIBRARIES</v>
      </c>
      <c r="C499" t="str">
        <f>"3-UTILITIES (REAL)"</f>
        <v>3-UTILITIES (REAL)</v>
      </c>
      <c r="D499" s="4" t="s">
        <v>47</v>
      </c>
      <c r="E499" s="4">
        <v>0</v>
      </c>
      <c r="F499" s="4">
        <v>347580</v>
      </c>
    </row>
    <row r="500" spans="1:6" x14ac:dyDescent="0.25">
      <c r="A500" s="3" t="str">
        <f t="shared" si="65"/>
        <v>RP_OH</v>
      </c>
      <c r="B500" t="str">
        <f t="shared" si="70"/>
        <v>619 SOUTHWEST PUBLIC LIBRARIES</v>
      </c>
      <c r="C500" t="str">
        <f>"5-UTILITIES (PERSONAL)"</f>
        <v>5-UTILITIES (PERSONAL)</v>
      </c>
      <c r="D500" s="4" t="s">
        <v>48</v>
      </c>
      <c r="E500" s="4">
        <v>1050650</v>
      </c>
      <c r="F500" s="4">
        <v>219817780</v>
      </c>
    </row>
    <row r="501" spans="1:6" x14ac:dyDescent="0.25">
      <c r="B501" t="s">
        <v>5</v>
      </c>
      <c r="D501" s="4">
        <v>5054998400</v>
      </c>
      <c r="E501" s="4">
        <v>7400800</v>
      </c>
      <c r="F501" s="4">
        <v>5062399200</v>
      </c>
    </row>
    <row r="502" spans="1:6" x14ac:dyDescent="0.25">
      <c r="A502" s="3" t="str">
        <f t="shared" si="65"/>
        <v>RP_OH</v>
      </c>
      <c r="B502" t="str">
        <f t="shared" ref="B502:B507" si="71">"620 NEW ALBANY-PLAIN JNT. PARK DIST."</f>
        <v>620 NEW ALBANY-PLAIN JNT. PARK DIST.</v>
      </c>
      <c r="C502" t="str">
        <f>"1-AGRICULTURAL"</f>
        <v>1-AGRICULTURAL</v>
      </c>
      <c r="D502" s="4" t="s">
        <v>318</v>
      </c>
      <c r="F502" s="4">
        <v>5119400</v>
      </c>
    </row>
    <row r="503" spans="1:6" x14ac:dyDescent="0.25">
      <c r="A503" s="3" t="str">
        <f t="shared" si="65"/>
        <v>RP_OH</v>
      </c>
      <c r="B503" t="str">
        <f t="shared" si="71"/>
        <v>620 NEW ALBANY-PLAIN JNT. PARK DIST.</v>
      </c>
      <c r="C503" t="str">
        <f>"1-RESIDENTIAL"</f>
        <v>1-RESIDENTIAL</v>
      </c>
      <c r="D503" s="4" t="s">
        <v>319</v>
      </c>
      <c r="F503" s="4">
        <v>1284120390</v>
      </c>
    </row>
    <row r="504" spans="1:6" x14ac:dyDescent="0.25">
      <c r="A504" s="3" t="str">
        <f t="shared" si="65"/>
        <v>RP_OH</v>
      </c>
      <c r="B504" t="str">
        <f t="shared" si="71"/>
        <v>620 NEW ALBANY-PLAIN JNT. PARK DIST.</v>
      </c>
      <c r="C504" t="str">
        <f>"2-COMMERCIAL"</f>
        <v>2-COMMERCIAL</v>
      </c>
      <c r="D504" s="4" t="s">
        <v>320</v>
      </c>
      <c r="E504" s="4">
        <v>455340</v>
      </c>
      <c r="F504" s="4">
        <v>216550210</v>
      </c>
    </row>
    <row r="505" spans="1:6" x14ac:dyDescent="0.25">
      <c r="A505" s="3" t="str">
        <f t="shared" si="65"/>
        <v>RP_OH</v>
      </c>
      <c r="B505" t="str">
        <f t="shared" si="71"/>
        <v>620 NEW ALBANY-PLAIN JNT. PARK DIST.</v>
      </c>
      <c r="C505" t="str">
        <f>"2-INDUSTRIAL"</f>
        <v>2-INDUSTRIAL</v>
      </c>
      <c r="D505" s="4" t="s">
        <v>90</v>
      </c>
      <c r="F505" s="4">
        <v>103856900</v>
      </c>
    </row>
    <row r="506" spans="1:6" x14ac:dyDescent="0.25">
      <c r="A506" s="3" t="str">
        <f t="shared" si="65"/>
        <v>RP_OH</v>
      </c>
      <c r="B506" t="str">
        <f t="shared" si="71"/>
        <v>620 NEW ALBANY-PLAIN JNT. PARK DIST.</v>
      </c>
      <c r="C506" t="str">
        <f>"3-UTILITIES (REAL)"</f>
        <v>3-UTILITIES (REAL)</v>
      </c>
      <c r="D506" s="4" t="s">
        <v>8</v>
      </c>
      <c r="F506" s="4">
        <v>0</v>
      </c>
    </row>
    <row r="507" spans="1:6" x14ac:dyDescent="0.25">
      <c r="A507" s="3" t="str">
        <f t="shared" si="65"/>
        <v>RP_OH</v>
      </c>
      <c r="B507" t="str">
        <f t="shared" si="71"/>
        <v>620 NEW ALBANY-PLAIN JNT. PARK DIST.</v>
      </c>
      <c r="C507" t="str">
        <f>"5-UTILITIES (PERSONAL)"</f>
        <v>5-UTILITIES (PERSONAL)</v>
      </c>
      <c r="D507" s="4" t="s">
        <v>321</v>
      </c>
      <c r="E507" s="4">
        <v>79</v>
      </c>
      <c r="F507" s="4">
        <v>76426579</v>
      </c>
    </row>
    <row r="508" spans="1:6" x14ac:dyDescent="0.25">
      <c r="B508" t="s">
        <v>5</v>
      </c>
      <c r="D508" s="4">
        <v>1685618060</v>
      </c>
      <c r="E508" s="4">
        <v>455419</v>
      </c>
      <c r="F508" s="4">
        <v>1686073479</v>
      </c>
    </row>
    <row r="509" spans="1:6" x14ac:dyDescent="0.25">
      <c r="A509" s="3" t="str">
        <f t="shared" si="65"/>
        <v>RP_OH</v>
      </c>
      <c r="B509" t="str">
        <f t="shared" ref="B509:B514" si="72">"640 COLUMBUS STATE"</f>
        <v>640 COLUMBUS STATE</v>
      </c>
      <c r="C509" t="str">
        <f>"1-AGRICULTURAL"</f>
        <v>1-AGRICULTURAL</v>
      </c>
      <c r="D509" s="4" t="s">
        <v>322</v>
      </c>
      <c r="F509" s="4">
        <v>98276310</v>
      </c>
    </row>
    <row r="510" spans="1:6" x14ac:dyDescent="0.25">
      <c r="A510" s="3" t="str">
        <f t="shared" si="65"/>
        <v>RP_OH</v>
      </c>
      <c r="B510" t="str">
        <f t="shared" si="72"/>
        <v>640 COLUMBUS STATE</v>
      </c>
      <c r="C510" t="str">
        <f>"1-RESIDENTIAL"</f>
        <v>1-RESIDENTIAL</v>
      </c>
      <c r="D510" s="4" t="s">
        <v>323</v>
      </c>
      <c r="F510" s="4">
        <v>38052606950</v>
      </c>
    </row>
    <row r="511" spans="1:6" x14ac:dyDescent="0.25">
      <c r="A511" s="3" t="str">
        <f t="shared" si="65"/>
        <v>RP_OH</v>
      </c>
      <c r="B511" t="str">
        <f t="shared" si="72"/>
        <v>640 COLUMBUS STATE</v>
      </c>
      <c r="C511" t="str">
        <f>"2-COMMERCIAL"</f>
        <v>2-COMMERCIAL</v>
      </c>
      <c r="D511" s="4" t="s">
        <v>324</v>
      </c>
      <c r="F511" s="4">
        <v>8681283850</v>
      </c>
    </row>
    <row r="512" spans="1:6" x14ac:dyDescent="0.25">
      <c r="A512" s="3" t="str">
        <f t="shared" si="65"/>
        <v>RP_OH</v>
      </c>
      <c r="B512" t="str">
        <f t="shared" si="72"/>
        <v>640 COLUMBUS STATE</v>
      </c>
      <c r="C512" t="str">
        <f>"2-INDUSTRIAL"</f>
        <v>2-INDUSTRIAL</v>
      </c>
      <c r="D512" s="4" t="s">
        <v>325</v>
      </c>
      <c r="F512" s="4">
        <v>2604266020</v>
      </c>
    </row>
    <row r="513" spans="1:6" x14ac:dyDescent="0.25">
      <c r="A513" s="3" t="str">
        <f t="shared" si="65"/>
        <v>RP_OH</v>
      </c>
      <c r="B513" t="str">
        <f t="shared" si="72"/>
        <v>640 COLUMBUS STATE</v>
      </c>
      <c r="C513" t="str">
        <f>"3-UTILITIES (REAL)"</f>
        <v>3-UTILITIES (REAL)</v>
      </c>
      <c r="D513" s="4" t="s">
        <v>326</v>
      </c>
      <c r="F513" s="4">
        <v>13049710</v>
      </c>
    </row>
    <row r="514" spans="1:6" x14ac:dyDescent="0.25">
      <c r="A514" s="3" t="str">
        <f t="shared" si="65"/>
        <v>RP_OH</v>
      </c>
      <c r="B514" t="str">
        <f t="shared" si="72"/>
        <v>640 COLUMBUS STATE</v>
      </c>
      <c r="C514" t="str">
        <f>"5-UTILITIES (PERSONAL)"</f>
        <v>5-UTILITIES (PERSONAL)</v>
      </c>
      <c r="D514" s="4" t="s">
        <v>327</v>
      </c>
      <c r="F514" s="4">
        <v>1661014700</v>
      </c>
    </row>
    <row r="515" spans="1:6" x14ac:dyDescent="0.25">
      <c r="B515" t="s">
        <v>5</v>
      </c>
      <c r="D515" s="4">
        <v>51110497540</v>
      </c>
      <c r="E515" s="4">
        <v>0</v>
      </c>
      <c r="F515" s="4">
        <v>51110497540</v>
      </c>
    </row>
    <row r="516" spans="1:6" x14ac:dyDescent="0.25">
      <c r="A516" s="3" t="str">
        <f t="shared" si="65"/>
        <v>RP_OH</v>
      </c>
      <c r="B516" t="str">
        <f t="shared" ref="B516:B521" si="73">"666 FRANKLIN COUNTY"</f>
        <v>666 FRANKLIN COUNTY</v>
      </c>
      <c r="C516" t="str">
        <f>"1-AGRICULTURAL"</f>
        <v>1-AGRICULTURAL</v>
      </c>
      <c r="D516" s="4" t="s">
        <v>322</v>
      </c>
      <c r="F516" s="4">
        <v>98276310</v>
      </c>
    </row>
    <row r="517" spans="1:6" x14ac:dyDescent="0.25">
      <c r="A517" s="3" t="str">
        <f t="shared" si="65"/>
        <v>RP_OH</v>
      </c>
      <c r="B517" t="str">
        <f t="shared" si="73"/>
        <v>666 FRANKLIN COUNTY</v>
      </c>
      <c r="C517" t="str">
        <f>"1-RESIDENTIAL"</f>
        <v>1-RESIDENTIAL</v>
      </c>
      <c r="D517" s="4" t="s">
        <v>323</v>
      </c>
      <c r="F517" s="4">
        <v>38052606950</v>
      </c>
    </row>
    <row r="518" spans="1:6" x14ac:dyDescent="0.25">
      <c r="A518" s="3" t="str">
        <f t="shared" si="65"/>
        <v>RP_OH</v>
      </c>
      <c r="B518" t="str">
        <f t="shared" si="73"/>
        <v>666 FRANKLIN COUNTY</v>
      </c>
      <c r="C518" t="str">
        <f>"2-COMMERCIAL"</f>
        <v>2-COMMERCIAL</v>
      </c>
      <c r="D518" s="4" t="s">
        <v>324</v>
      </c>
      <c r="F518" s="4">
        <v>8681283850</v>
      </c>
    </row>
    <row r="519" spans="1:6" x14ac:dyDescent="0.25">
      <c r="A519" s="3" t="str">
        <f t="shared" si="65"/>
        <v>RP_OH</v>
      </c>
      <c r="B519" t="str">
        <f t="shared" si="73"/>
        <v>666 FRANKLIN COUNTY</v>
      </c>
      <c r="C519" t="str">
        <f>"2-INDUSTRIAL"</f>
        <v>2-INDUSTRIAL</v>
      </c>
      <c r="D519" s="4" t="s">
        <v>325</v>
      </c>
      <c r="F519" s="4">
        <v>2604266020</v>
      </c>
    </row>
    <row r="520" spans="1:6" x14ac:dyDescent="0.25">
      <c r="A520" s="3" t="str">
        <f t="shared" si="65"/>
        <v>RP_OH</v>
      </c>
      <c r="B520" t="str">
        <f t="shared" si="73"/>
        <v>666 FRANKLIN COUNTY</v>
      </c>
      <c r="C520" t="str">
        <f>"3-UTILITIES (REAL)"</f>
        <v>3-UTILITIES (REAL)</v>
      </c>
      <c r="D520" s="4" t="s">
        <v>326</v>
      </c>
      <c r="F520" s="4">
        <v>13049710</v>
      </c>
    </row>
    <row r="521" spans="1:6" x14ac:dyDescent="0.25">
      <c r="A521" s="3" t="str">
        <f t="shared" si="65"/>
        <v>RP_OH</v>
      </c>
      <c r="B521" t="str">
        <f t="shared" si="73"/>
        <v>666 FRANKLIN COUNTY</v>
      </c>
      <c r="C521" t="str">
        <f>"5-UTILITIES (PERSONAL)"</f>
        <v>5-UTILITIES (PERSONAL)</v>
      </c>
      <c r="D521" s="4" t="s">
        <v>327</v>
      </c>
      <c r="F521" s="4">
        <v>1661014700</v>
      </c>
    </row>
    <row r="522" spans="1:6" x14ac:dyDescent="0.25">
      <c r="B522" t="s">
        <v>5</v>
      </c>
      <c r="D522" s="4">
        <v>51110497540</v>
      </c>
      <c r="E522" s="4">
        <v>0</v>
      </c>
      <c r="F522" s="4">
        <v>51110497540</v>
      </c>
    </row>
  </sheetData>
  <pageMargins left="0.7" right="0.7" top="0.75" bottom="0.75" header="0.3" footer="0.3"/>
  <pageSetup scale="58" fitToHeight="0" orientation="portrait" horizontalDpi="4294967293" verticalDpi="1200" r:id="rId1"/>
  <headerFooter>
    <oddHeader>&amp;C&amp;18TAX YEAR 2025, COLLECTION YEAR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TY2025 VALUE BY POSUB</vt:lpstr>
      <vt:lpstr>'TY2025 VALUE BY POSUB'!Print_Titles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Ritchie, Kerri L.</dc:creator>
  <cp:lastModifiedBy>Abraham, Jamie L.</cp:lastModifiedBy>
  <cp:lastPrinted>2026-03-09T19:48:09Z</cp:lastPrinted>
  <dcterms:created xsi:type="dcterms:W3CDTF">2025-12-01T19:30:39Z</dcterms:created>
  <dcterms:modified xsi:type="dcterms:W3CDTF">2026-03-09T19:49:49Z</dcterms:modified>
</cp:coreProperties>
</file>